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FCT Shared Drive (NEW)\3. Calculator\4. White labels\6. Resources\White Label Data Collection Sheets\Boutinot Wines\"/>
    </mc:Choice>
  </mc:AlternateContent>
  <xr:revisionPtr revIDLastSave="0" documentId="13_ncr:1_{3D7002E7-2F27-45FD-AB0D-2ED6815B198F}" xr6:coauthVersionLast="47" xr6:coauthVersionMax="47" xr10:uidLastSave="{00000000-0000-0000-0000-000000000000}"/>
  <bookViews>
    <workbookView xWindow="-120" yWindow="-120" windowWidth="29040" windowHeight="15720" tabRatio="500" activeTab="10" xr2:uid="{00000000-000D-0000-FFFF-FFFF00000000}"/>
  </bookViews>
  <sheets>
    <sheet name="Introduction" sheetId="1" r:id="rId1"/>
    <sheet name="Business details" sheetId="2" r:id="rId2"/>
    <sheet name="Fuel" sheetId="3" r:id="rId3"/>
    <sheet name="Materials" sheetId="4" r:id="rId4"/>
    <sheet name="Inventory" sheetId="5" r:id="rId5"/>
    <sheet name="Fertility &amp; Cropping" sheetId="6" r:id="rId6"/>
    <sheet name="Inputs" sheetId="7" r:id="rId7"/>
    <sheet name="Copy of Livestock" sheetId="8" state="hidden" r:id="rId8"/>
    <sheet name="Waste" sheetId="9" r:id="rId9"/>
    <sheet name="Distribution" sheetId="10" r:id="rId10"/>
    <sheet name="Sequestration" sheetId="11" r:id="rId11"/>
    <sheet name="References" sheetId="12" r:id="rId1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86" i="8" l="1"/>
  <c r="K85" i="8"/>
  <c r="G85" i="8"/>
  <c r="K84" i="8"/>
  <c r="J84" i="8"/>
  <c r="E84" i="8"/>
  <c r="G84" i="8" s="1"/>
  <c r="K83" i="8"/>
  <c r="J83" i="8"/>
  <c r="E83" i="8"/>
  <c r="G83" i="8" s="1"/>
  <c r="J82" i="8"/>
  <c r="K82" i="8" s="1"/>
  <c r="E82" i="8"/>
  <c r="G82" i="8" s="1"/>
  <c r="K81" i="8"/>
  <c r="J81" i="8"/>
  <c r="E81" i="8"/>
  <c r="G81" i="8" s="1"/>
  <c r="K80" i="8"/>
  <c r="J80" i="8"/>
  <c r="E80" i="8"/>
  <c r="G80" i="8" s="1"/>
  <c r="J79" i="8"/>
  <c r="K79" i="8" s="1"/>
  <c r="E79" i="8"/>
  <c r="G79" i="8" s="1"/>
  <c r="K78" i="8"/>
  <c r="K77" i="8"/>
  <c r="J76" i="8"/>
  <c r="K76" i="8" s="1"/>
  <c r="G76" i="8"/>
  <c r="J75" i="8"/>
  <c r="K75" i="8" s="1"/>
  <c r="G75" i="8"/>
  <c r="E75" i="8"/>
  <c r="J74" i="8"/>
  <c r="K74" i="8" s="1"/>
  <c r="E74" i="8"/>
  <c r="G74" i="8" s="1"/>
  <c r="K73" i="8"/>
  <c r="J73" i="8"/>
  <c r="E73" i="8"/>
  <c r="G73" i="8" s="1"/>
  <c r="J72" i="8"/>
  <c r="K72" i="8" s="1"/>
  <c r="G72" i="8"/>
  <c r="E72" i="8"/>
  <c r="J71" i="8"/>
  <c r="K71" i="8" s="1"/>
  <c r="E71" i="8"/>
  <c r="G71" i="8" s="1"/>
  <c r="K70" i="8"/>
  <c r="J70" i="8"/>
  <c r="E70" i="8"/>
  <c r="G70" i="8" s="1"/>
  <c r="J69" i="8"/>
  <c r="K69" i="8" s="1"/>
  <c r="G69" i="8"/>
  <c r="E69" i="8"/>
  <c r="J68" i="8"/>
  <c r="K68" i="8" s="1"/>
  <c r="G68" i="8"/>
  <c r="K67" i="8"/>
  <c r="J67" i="8"/>
  <c r="E67" i="8"/>
  <c r="G67" i="8" s="1"/>
  <c r="K66" i="8"/>
  <c r="J66" i="8"/>
  <c r="G66" i="8"/>
  <c r="K65" i="8"/>
  <c r="J65" i="8"/>
  <c r="G65" i="8"/>
  <c r="J64" i="8"/>
  <c r="K64" i="8" s="1"/>
  <c r="G64" i="8"/>
  <c r="K63" i="8"/>
  <c r="J63" i="8"/>
  <c r="G63" i="8"/>
  <c r="K62" i="8"/>
  <c r="J62" i="8"/>
  <c r="E62" i="8"/>
  <c r="G62" i="8" s="1"/>
  <c r="J61" i="8"/>
  <c r="K61" i="8" s="1"/>
  <c r="E61" i="8"/>
  <c r="G61" i="8" s="1"/>
  <c r="K60" i="8"/>
  <c r="J60" i="8"/>
  <c r="G60" i="8"/>
  <c r="J59" i="8"/>
  <c r="K59" i="8" s="1"/>
  <c r="E59" i="8"/>
  <c r="G59" i="8" s="1"/>
  <c r="K58" i="8"/>
  <c r="J58" i="8"/>
  <c r="E58" i="8"/>
  <c r="G58" i="8" s="1"/>
  <c r="J57" i="8"/>
  <c r="K57" i="8" s="1"/>
  <c r="G57" i="8"/>
  <c r="J56" i="8"/>
  <c r="K56" i="8" s="1"/>
  <c r="G56" i="8"/>
  <c r="J55" i="8"/>
  <c r="K55" i="8" s="1"/>
  <c r="G55" i="8"/>
  <c r="K54" i="8"/>
  <c r="K53" i="8"/>
  <c r="K52" i="8"/>
  <c r="J51" i="8"/>
  <c r="K51" i="8" s="1"/>
  <c r="G51" i="8"/>
  <c r="J50" i="8"/>
  <c r="K50" i="8" s="1"/>
  <c r="G50" i="8"/>
  <c r="J49" i="8"/>
  <c r="K49" i="8" s="1"/>
  <c r="G49" i="8"/>
  <c r="J48" i="8"/>
  <c r="K48" i="8" s="1"/>
  <c r="G48" i="8"/>
  <c r="J47" i="8"/>
  <c r="K47" i="8" s="1"/>
  <c r="G47" i="8"/>
  <c r="J46" i="8"/>
  <c r="K46" i="8" s="1"/>
  <c r="G46" i="8"/>
  <c r="J45" i="8"/>
  <c r="K45" i="8" s="1"/>
  <c r="G45" i="8"/>
  <c r="AD39" i="8"/>
  <c r="AE38" i="8"/>
  <c r="AC38" i="8"/>
  <c r="AF38" i="8" s="1"/>
  <c r="X38" i="8"/>
  <c r="T38" i="8"/>
  <c r="S38" i="8"/>
  <c r="O38" i="8"/>
  <c r="P38" i="8" s="1"/>
  <c r="J38" i="8"/>
  <c r="I38" i="8"/>
  <c r="AE37" i="8"/>
  <c r="AC37" i="8"/>
  <c r="AF37" i="8" s="1"/>
  <c r="X37" i="8"/>
  <c r="T37" i="8"/>
  <c r="P37" i="8"/>
  <c r="O37" i="8"/>
  <c r="I37" i="8"/>
  <c r="J37" i="8" s="1"/>
  <c r="AE36" i="8"/>
  <c r="AC36" i="8"/>
  <c r="AF36" i="8" s="1"/>
  <c r="X36" i="8"/>
  <c r="T36" i="8"/>
  <c r="P36" i="8"/>
  <c r="O36" i="8"/>
  <c r="I36" i="8"/>
  <c r="J36" i="8" s="1"/>
  <c r="S36" i="8" s="1"/>
  <c r="AE35" i="8"/>
  <c r="AF35" i="8" s="1"/>
  <c r="AC35" i="8"/>
  <c r="X35" i="8"/>
  <c r="T35" i="8"/>
  <c r="O35" i="8"/>
  <c r="P35" i="8" s="1"/>
  <c r="J35" i="8"/>
  <c r="I35" i="8"/>
  <c r="AF34" i="8"/>
  <c r="AE34" i="8"/>
  <c r="AC34" i="8"/>
  <c r="X34" i="8"/>
  <c r="T34" i="8"/>
  <c r="O34" i="8"/>
  <c r="P34" i="8" s="1"/>
  <c r="I34" i="8"/>
  <c r="J34" i="8" s="1"/>
  <c r="AE33" i="8"/>
  <c r="AC33" i="8"/>
  <c r="AF33" i="8" s="1"/>
  <c r="X33" i="8"/>
  <c r="T33" i="8"/>
  <c r="P33" i="8"/>
  <c r="O33" i="8"/>
  <c r="I33" i="8"/>
  <c r="J33" i="8" s="1"/>
  <c r="AE32" i="8"/>
  <c r="AC32" i="8"/>
  <c r="AF32" i="8" s="1"/>
  <c r="X32" i="8"/>
  <c r="T32" i="8"/>
  <c r="O32" i="8"/>
  <c r="P32" i="8" s="1"/>
  <c r="J32" i="8"/>
  <c r="I32" i="8"/>
  <c r="AE30" i="8"/>
  <c r="AC30" i="8"/>
  <c r="AF30" i="8" s="1"/>
  <c r="X30" i="8"/>
  <c r="T30" i="8"/>
  <c r="R30" i="8"/>
  <c r="P30" i="8"/>
  <c r="O30" i="8"/>
  <c r="L30" i="8"/>
  <c r="M30" i="8" s="1"/>
  <c r="I30" i="8"/>
  <c r="J30" i="8" s="1"/>
  <c r="G30" i="8"/>
  <c r="F30" i="8"/>
  <c r="AE29" i="8"/>
  <c r="AC29" i="8"/>
  <c r="AF29" i="8" s="1"/>
  <c r="X29" i="8"/>
  <c r="T29" i="8"/>
  <c r="R29" i="8"/>
  <c r="Z29" i="8" s="1"/>
  <c r="P29" i="8"/>
  <c r="O29" i="8"/>
  <c r="L29" i="8"/>
  <c r="M29" i="8" s="1"/>
  <c r="I29" i="8"/>
  <c r="J29" i="8" s="1"/>
  <c r="S29" i="8" s="1"/>
  <c r="G29" i="8"/>
  <c r="F29" i="8"/>
  <c r="AE28" i="8"/>
  <c r="AC28" i="8"/>
  <c r="AF28" i="8" s="1"/>
  <c r="X28" i="8"/>
  <c r="T28" i="8"/>
  <c r="R28" i="8"/>
  <c r="P28" i="8"/>
  <c r="O28" i="8"/>
  <c r="L28" i="8"/>
  <c r="M28" i="8" s="1"/>
  <c r="I28" i="8"/>
  <c r="J28" i="8" s="1"/>
  <c r="G28" i="8"/>
  <c r="F28" i="8"/>
  <c r="AE26" i="8"/>
  <c r="AC26" i="8"/>
  <c r="AF26" i="8" s="1"/>
  <c r="X26" i="8"/>
  <c r="T26" i="8"/>
  <c r="R26" i="8"/>
  <c r="P26" i="8"/>
  <c r="O26" i="8"/>
  <c r="L26" i="8"/>
  <c r="M26" i="8" s="1"/>
  <c r="I26" i="8"/>
  <c r="J26" i="8" s="1"/>
  <c r="S26" i="8" s="1"/>
  <c r="G26" i="8"/>
  <c r="Z26" i="8" s="1"/>
  <c r="F26" i="8"/>
  <c r="AE25" i="8"/>
  <c r="AC25" i="8"/>
  <c r="AF25" i="8" s="1"/>
  <c r="X25" i="8"/>
  <c r="T25" i="8"/>
  <c r="R25" i="8"/>
  <c r="P25" i="8"/>
  <c r="O25" i="8"/>
  <c r="L25" i="8"/>
  <c r="M25" i="8" s="1"/>
  <c r="I25" i="8"/>
  <c r="J25" i="8" s="1"/>
  <c r="G25" i="8"/>
  <c r="F25" i="8"/>
  <c r="AE24" i="8"/>
  <c r="AC24" i="8"/>
  <c r="AF24" i="8" s="1"/>
  <c r="X24" i="8"/>
  <c r="T24" i="8"/>
  <c r="R24" i="8"/>
  <c r="P24" i="8"/>
  <c r="O24" i="8"/>
  <c r="L24" i="8"/>
  <c r="M24" i="8" s="1"/>
  <c r="I24" i="8"/>
  <c r="J24" i="8" s="1"/>
  <c r="S24" i="8" s="1"/>
  <c r="G24" i="8"/>
  <c r="Z24" i="8" s="1"/>
  <c r="F24" i="8"/>
  <c r="AE22" i="8"/>
  <c r="AC22" i="8"/>
  <c r="AF22" i="8" s="1"/>
  <c r="X22" i="8"/>
  <c r="T22" i="8"/>
  <c r="R22" i="8"/>
  <c r="P22" i="8"/>
  <c r="O22" i="8"/>
  <c r="L22" i="8"/>
  <c r="M22" i="8" s="1"/>
  <c r="I22" i="8"/>
  <c r="J22" i="8" s="1"/>
  <c r="G22" i="8"/>
  <c r="F22" i="8"/>
  <c r="AE21" i="8"/>
  <c r="AC21" i="8"/>
  <c r="AF21" i="8" s="1"/>
  <c r="X21" i="8"/>
  <c r="T21" i="8"/>
  <c r="P21" i="8"/>
  <c r="O21" i="8"/>
  <c r="L21" i="8"/>
  <c r="M21" i="8" s="1"/>
  <c r="I21" i="8"/>
  <c r="J21" i="8" s="1"/>
  <c r="S21" i="8" s="1"/>
  <c r="G21" i="8"/>
  <c r="F21" i="8"/>
  <c r="AE20" i="8"/>
  <c r="AC20" i="8"/>
  <c r="AF20" i="8" s="1"/>
  <c r="X20" i="8"/>
  <c r="T20" i="8"/>
  <c r="R20" i="8"/>
  <c r="P20" i="8"/>
  <c r="O20" i="8"/>
  <c r="L20" i="8"/>
  <c r="M20" i="8" s="1"/>
  <c r="I20" i="8"/>
  <c r="J20" i="8" s="1"/>
  <c r="G20" i="8"/>
  <c r="F20" i="8"/>
  <c r="AE19" i="8"/>
  <c r="AC19" i="8"/>
  <c r="AF19" i="8" s="1"/>
  <c r="X19" i="8"/>
  <c r="T19" i="8"/>
  <c r="P19" i="8"/>
  <c r="O19" i="8"/>
  <c r="L19" i="8"/>
  <c r="M19" i="8" s="1"/>
  <c r="I19" i="8"/>
  <c r="J19" i="8" s="1"/>
  <c r="S19" i="8" s="1"/>
  <c r="G19" i="8"/>
  <c r="F19" i="8"/>
  <c r="AE17" i="8"/>
  <c r="AC17" i="8"/>
  <c r="AF17" i="8" s="1"/>
  <c r="AB17" i="8"/>
  <c r="X17" i="8"/>
  <c r="T17" i="8"/>
  <c r="O17" i="8"/>
  <c r="P17" i="8" s="1"/>
  <c r="L17" i="8"/>
  <c r="M17" i="8" s="1"/>
  <c r="J17" i="8"/>
  <c r="S17" i="8" s="1"/>
  <c r="I17" i="8"/>
  <c r="F17" i="8"/>
  <c r="G17" i="8" s="1"/>
  <c r="R17" i="8" s="1"/>
  <c r="AE16" i="8"/>
  <c r="AC16" i="8"/>
  <c r="AF16" i="8" s="1"/>
  <c r="AB16" i="8"/>
  <c r="X16" i="8"/>
  <c r="T16" i="8"/>
  <c r="O16" i="8"/>
  <c r="P16" i="8" s="1"/>
  <c r="L16" i="8"/>
  <c r="M16" i="8" s="1"/>
  <c r="I16" i="8"/>
  <c r="J16" i="8" s="1"/>
  <c r="S16" i="8" s="1"/>
  <c r="F16" i="8"/>
  <c r="G16" i="8" s="1"/>
  <c r="AF15" i="8"/>
  <c r="AE15" i="8"/>
  <c r="AB15" i="8"/>
  <c r="AC15" i="8" s="1"/>
  <c r="X15" i="8"/>
  <c r="T15" i="8"/>
  <c r="O15" i="8"/>
  <c r="P15" i="8" s="1"/>
  <c r="M15" i="8"/>
  <c r="L15" i="8"/>
  <c r="I15" i="8"/>
  <c r="J15" i="8" s="1"/>
  <c r="G15" i="8"/>
  <c r="R15" i="8" s="1"/>
  <c r="F15" i="8"/>
  <c r="AE14" i="8"/>
  <c r="AF14" i="8" s="1"/>
  <c r="AB14" i="8"/>
  <c r="AC14" i="8" s="1"/>
  <c r="X14" i="8"/>
  <c r="T14" i="8"/>
  <c r="O14" i="8"/>
  <c r="P14" i="8" s="1"/>
  <c r="M14" i="8"/>
  <c r="L14" i="8"/>
  <c r="I14" i="8"/>
  <c r="J14" i="8" s="1"/>
  <c r="S14" i="8" s="1"/>
  <c r="F14" i="8"/>
  <c r="G14" i="8" s="1"/>
  <c r="AE13" i="8"/>
  <c r="AC13" i="8"/>
  <c r="AF13" i="8" s="1"/>
  <c r="AB13" i="8"/>
  <c r="X13" i="8"/>
  <c r="T13" i="8"/>
  <c r="P13" i="8"/>
  <c r="O13" i="8"/>
  <c r="L13" i="8"/>
  <c r="M13" i="8" s="1"/>
  <c r="J13" i="8"/>
  <c r="S13" i="8" s="1"/>
  <c r="I13" i="8"/>
  <c r="F13" i="8"/>
  <c r="G13" i="8" s="1"/>
  <c r="AE12" i="8"/>
  <c r="AB12" i="8"/>
  <c r="AC12" i="8" s="1"/>
  <c r="AF12" i="8" s="1"/>
  <c r="X12" i="8"/>
  <c r="T12" i="8"/>
  <c r="R12" i="8"/>
  <c r="P12" i="8"/>
  <c r="O12" i="8"/>
  <c r="L12" i="8"/>
  <c r="M12" i="8" s="1"/>
  <c r="I12" i="8"/>
  <c r="J12" i="8" s="1"/>
  <c r="G12" i="8"/>
  <c r="F12" i="8"/>
  <c r="AE11" i="8"/>
  <c r="AC11" i="8"/>
  <c r="AF11" i="8" s="1"/>
  <c r="X11" i="8"/>
  <c r="T11" i="8"/>
  <c r="P11" i="8"/>
  <c r="O11" i="8"/>
  <c r="L11" i="8"/>
  <c r="M11" i="8" s="1"/>
  <c r="I11" i="8"/>
  <c r="J11" i="8" s="1"/>
  <c r="S11" i="8" s="1"/>
  <c r="G11" i="8"/>
  <c r="F11" i="8"/>
  <c r="AE10" i="8"/>
  <c r="AC10" i="8"/>
  <c r="AF10" i="8" s="1"/>
  <c r="X10" i="8"/>
  <c r="T10" i="8"/>
  <c r="R10" i="8"/>
  <c r="O10" i="8"/>
  <c r="P10" i="8" s="1"/>
  <c r="L10" i="8"/>
  <c r="M10" i="8" s="1"/>
  <c r="I10" i="8"/>
  <c r="J10" i="8" s="1"/>
  <c r="G10" i="8"/>
  <c r="F10" i="8"/>
  <c r="AE9" i="8"/>
  <c r="AB9" i="8"/>
  <c r="AC9" i="8" s="1"/>
  <c r="AF9" i="8" s="1"/>
  <c r="X9" i="8"/>
  <c r="T9" i="8"/>
  <c r="S9" i="8"/>
  <c r="O9" i="8"/>
  <c r="P9" i="8" s="1"/>
  <c r="M9" i="8"/>
  <c r="L9" i="8"/>
  <c r="I9" i="8"/>
  <c r="J9" i="8" s="1"/>
  <c r="G9" i="8"/>
  <c r="F9" i="8"/>
  <c r="AE8" i="8"/>
  <c r="AB8" i="8"/>
  <c r="X8" i="8"/>
  <c r="T8" i="8"/>
  <c r="S8" i="8"/>
  <c r="R8" i="8"/>
  <c r="O8" i="8"/>
  <c r="P8" i="8" s="1"/>
  <c r="L8" i="8"/>
  <c r="M8" i="8" s="1"/>
  <c r="I8" i="8"/>
  <c r="J8" i="8" s="1"/>
  <c r="F8" i="8"/>
  <c r="G8" i="8" s="1"/>
  <c r="AE39" i="8" l="1"/>
  <c r="R13" i="8"/>
  <c r="U13" i="8" s="1"/>
  <c r="Z13" i="8"/>
  <c r="R14" i="8"/>
  <c r="Z14" i="8" s="1"/>
  <c r="U15" i="8"/>
  <c r="AH15" i="8" s="1"/>
  <c r="R21" i="8"/>
  <c r="U21" i="8" s="1"/>
  <c r="Z16" i="8"/>
  <c r="R16" i="8"/>
  <c r="U16" i="8" s="1"/>
  <c r="AH16" i="8" s="1"/>
  <c r="R19" i="8"/>
  <c r="Z19" i="8" s="1"/>
  <c r="U17" i="8"/>
  <c r="Z17" i="8"/>
  <c r="AB39" i="8"/>
  <c r="Z10" i="8"/>
  <c r="S12" i="8"/>
  <c r="U12" i="8" s="1"/>
  <c r="AH12" i="8" s="1"/>
  <c r="U11" i="8"/>
  <c r="AH11" i="8" s="1"/>
  <c r="R9" i="8"/>
  <c r="Z9" i="8" s="1"/>
  <c r="Z8" i="8"/>
  <c r="U8" i="8"/>
  <c r="S10" i="8"/>
  <c r="U10" i="8" s="1"/>
  <c r="AH10" i="8" s="1"/>
  <c r="S32" i="8"/>
  <c r="U32" i="8" s="1"/>
  <c r="U38" i="8"/>
  <c r="Z38" i="8"/>
  <c r="Z36" i="8"/>
  <c r="U36" i="8"/>
  <c r="Z12" i="8"/>
  <c r="S15" i="8"/>
  <c r="U29" i="8"/>
  <c r="AH29" i="8" s="1"/>
  <c r="S33" i="8"/>
  <c r="U33" i="8" s="1"/>
  <c r="U26" i="8"/>
  <c r="AH26" i="8" s="1"/>
  <c r="S30" i="8"/>
  <c r="U30" i="8" s="1"/>
  <c r="S37" i="8"/>
  <c r="Z37" i="8" s="1"/>
  <c r="R11" i="8"/>
  <c r="Z11" i="8" s="1"/>
  <c r="U24" i="8"/>
  <c r="AH24" i="8" s="1"/>
  <c r="S28" i="8"/>
  <c r="U28" i="8" s="1"/>
  <c r="S34" i="8"/>
  <c r="U34" i="8" s="1"/>
  <c r="S22" i="8"/>
  <c r="Z22" i="8" s="1"/>
  <c r="S20" i="8"/>
  <c r="U20" i="8" s="1"/>
  <c r="S25" i="8"/>
  <c r="U25" i="8" s="1"/>
  <c r="Z15" i="8"/>
  <c r="AC8" i="8"/>
  <c r="S35" i="8"/>
  <c r="Z35" i="8" s="1"/>
  <c r="U35" i="8"/>
  <c r="U22" i="8" l="1"/>
  <c r="AH22" i="8" s="1"/>
  <c r="AH38" i="8"/>
  <c r="U14" i="8"/>
  <c r="AH14" i="8" s="1"/>
  <c r="AH36" i="8"/>
  <c r="AH35" i="8"/>
  <c r="U37" i="8"/>
  <c r="AH37" i="8" s="1"/>
  <c r="AC39" i="8"/>
  <c r="AF8" i="8"/>
  <c r="AH13" i="8"/>
  <c r="Z25" i="8"/>
  <c r="AH25" i="8" s="1"/>
  <c r="Z33" i="8"/>
  <c r="AH33" i="8" s="1"/>
  <c r="Z30" i="8"/>
  <c r="AH30" i="8" s="1"/>
  <c r="Z20" i="8"/>
  <c r="AH20" i="8" s="1"/>
  <c r="U9" i="8"/>
  <c r="AH9" i="8" s="1"/>
  <c r="Z28" i="8"/>
  <c r="AH28" i="8" s="1"/>
  <c r="Z34" i="8"/>
  <c r="AH34" i="8" s="1"/>
  <c r="AH17" i="8"/>
  <c r="Z21" i="8"/>
  <c r="AH21" i="8" s="1"/>
  <c r="Z32" i="8"/>
  <c r="AH32" i="8" s="1"/>
  <c r="AH8" i="8"/>
  <c r="U19" i="8"/>
  <c r="AH19" i="8" s="1"/>
  <c r="U39" i="8" l="1"/>
  <c r="AH89" i="8"/>
  <c r="AJ39" i="8"/>
</calcChain>
</file>

<file path=xl/sharedStrings.xml><?xml version="1.0" encoding="utf-8"?>
<sst xmlns="http://schemas.openxmlformats.org/spreadsheetml/2006/main" count="3657" uniqueCount="1343">
  <si>
    <t>1. Before filling in the Farm Carbon Calculator online, use this sheet to gather data</t>
  </si>
  <si>
    <t>Vineyard data collection sheet</t>
  </si>
  <si>
    <t>Go to https://calculator.farmcarbontoolkit.org.uk/boutinot to get started</t>
  </si>
  <si>
    <t>Some help to fill in this spreadsheet:</t>
  </si>
  <si>
    <t>1. Fill in items only relating to your business, over the past 12 months</t>
  </si>
  <si>
    <t>2. The only exception is Inventory items (e.g. machinery and buildings) which is anything under 10 years old</t>
  </si>
  <si>
    <t>3. Enter your data in white boxes with a black border – like this:</t>
  </si>
  <si>
    <t>Colour coding</t>
  </si>
  <si>
    <t>4. In terms of what you have to fill in, we have colour coded items. Ideally fill in everything relevant, but as a miniumum fill in all items that are red (and relevant to your business)</t>
  </si>
  <si>
    <t>Minimum standard</t>
  </si>
  <si>
    <t>5. Add extra rows for items if necessary</t>
  </si>
  <si>
    <t>Best practice</t>
  </si>
  <si>
    <t>Min. standard – if relevant</t>
  </si>
  <si>
    <t>There are resources on our website to help you!</t>
  </si>
  <si>
    <t xml:space="preserve"> https://farmcarbontoolkit.org.uk/carbon-calculator-resources/ </t>
  </si>
  <si>
    <t>Glossary of units</t>
  </si>
  <si>
    <t>ha</t>
  </si>
  <si>
    <t>hectares</t>
  </si>
  <si>
    <r>
      <rPr>
        <sz val="10"/>
        <color rgb="FF000000"/>
        <rFont val="Poppins"/>
        <charset val="1"/>
      </rPr>
      <t>This version released 20</t>
    </r>
    <r>
      <rPr>
        <vertAlign val="superscript"/>
        <sz val="10"/>
        <color rgb="FF000000"/>
        <rFont val="Poppins"/>
        <charset val="1"/>
      </rPr>
      <t>th</t>
    </r>
    <r>
      <rPr>
        <sz val="10"/>
        <color rgb="FF000000"/>
        <rFont val="Poppins"/>
        <charset val="1"/>
      </rPr>
      <t xml:space="preserve"> September 2022</t>
    </r>
  </si>
  <si>
    <t>t</t>
  </si>
  <si>
    <t>tonnes</t>
  </si>
  <si>
    <t>kg</t>
  </si>
  <si>
    <t>kilograms</t>
  </si>
  <si>
    <t>m2</t>
  </si>
  <si>
    <t>square metre</t>
  </si>
  <si>
    <t xml:space="preserve">m3 </t>
  </si>
  <si>
    <t>cubic metre</t>
  </si>
  <si>
    <t xml:space="preserve">m </t>
  </si>
  <si>
    <t>metre</t>
  </si>
  <si>
    <t>P</t>
  </si>
  <si>
    <t>Phosphorous</t>
  </si>
  <si>
    <t xml:space="preserve">K </t>
  </si>
  <si>
    <t>Potash</t>
  </si>
  <si>
    <t>N</t>
  </si>
  <si>
    <t>Nitrogen</t>
  </si>
  <si>
    <t>l</t>
  </si>
  <si>
    <t>litre</t>
  </si>
  <si>
    <t>kWh</t>
  </si>
  <si>
    <t>Kilo Watt Hour</t>
  </si>
  <si>
    <t>S</t>
  </si>
  <si>
    <t>Sulphur</t>
  </si>
  <si>
    <t>CO2e</t>
  </si>
  <si>
    <t>Carbon dioxide equivalent</t>
  </si>
  <si>
    <t>HGV</t>
  </si>
  <si>
    <t>Heavy Goods Vehicle</t>
  </si>
  <si>
    <t>Farm details</t>
  </si>
  <si>
    <t>This information is used to build your carbon report, and is requested at the start of every new carbon report</t>
  </si>
  <si>
    <t>Item</t>
  </si>
  <si>
    <t>Details</t>
  </si>
  <si>
    <t>Your data</t>
  </si>
  <si>
    <t>Notes</t>
  </si>
  <si>
    <t>Business Name</t>
  </si>
  <si>
    <t>Postcode</t>
  </si>
  <si>
    <t>Location of the main business or farm</t>
  </si>
  <si>
    <t>Reporting period</t>
  </si>
  <si>
    <t>Start</t>
  </si>
  <si>
    <t>Usually 12 months, from the most recent point available</t>
  </si>
  <si>
    <t>End</t>
  </si>
  <si>
    <t>Report description</t>
  </si>
  <si>
    <t>Any notes that are useful</t>
  </si>
  <si>
    <t>Category</t>
  </si>
  <si>
    <t>Choose all that apply from the drop down menu</t>
  </si>
  <si>
    <t>Certification</t>
  </si>
  <si>
    <t>Any certification of farm assurance that apply – choose from drop down</t>
  </si>
  <si>
    <t>Soil type</t>
  </si>
  <si>
    <t>The predominant soil type on the farm</t>
  </si>
  <si>
    <t>Carbon price</t>
  </si>
  <si>
    <t>In £ per tonne, if you want to calculate potential income from selling carbon</t>
  </si>
  <si>
    <t>Farm area</t>
  </si>
  <si>
    <t>Cultivated</t>
  </si>
  <si>
    <t>Area, in hectares</t>
  </si>
  <si>
    <t>Grass</t>
  </si>
  <si>
    <t>Non-cropping</t>
  </si>
  <si>
    <t>Scope of study</t>
  </si>
  <si>
    <t>Boundary of this carbon footprint – either farm gate, with distribution, or to point of sale</t>
  </si>
  <si>
    <t>Fuels</t>
  </si>
  <si>
    <t xml:space="preserve">Emissions from the use of fuels, electricity, travelling and contractors. </t>
  </si>
  <si>
    <t>These include scope 1 (direct) and scopes 2 &amp; 3 (indirect – such as processing and transport) emissions</t>
  </si>
  <si>
    <t>If calculating Distribution separately record it on that page, not here</t>
  </si>
  <si>
    <t>Description</t>
  </si>
  <si>
    <t>Units</t>
  </si>
  <si>
    <t>Annual usage</t>
  </si>
  <si>
    <t>Reference</t>
  </si>
  <si>
    <t>Source</t>
  </si>
  <si>
    <t>Liquid fuels</t>
  </si>
  <si>
    <t>Emissions from the use of liquid fuels, including diesel, petrol, heating oil, lubricants and biofuel.</t>
  </si>
  <si>
    <t>Diesel</t>
  </si>
  <si>
    <t>Red (gas oil)</t>
  </si>
  <si>
    <t>Litres</t>
  </si>
  <si>
    <t>Check invoices from suppliers</t>
  </si>
  <si>
    <t xml:space="preserve">Defra 2021 GHG conversion factors </t>
  </si>
  <si>
    <t>Road</t>
  </si>
  <si>
    <t>Biodiesel</t>
  </si>
  <si>
    <t>Petrol</t>
  </si>
  <si>
    <t>Heating oil</t>
  </si>
  <si>
    <t>Lubricant oil</t>
  </si>
  <si>
    <t>Electricity</t>
  </si>
  <si>
    <t>Emissions from the use of electricity, including renewable tariffs, and export from on-farm renewables installed.</t>
  </si>
  <si>
    <t>Tariff</t>
  </si>
  <si>
    <t>Average</t>
  </si>
  <si>
    <t>Use this general one if you don’t know the renewables percentage</t>
  </si>
  <si>
    <t>% renewables in tariff</t>
  </si>
  <si>
    <t>Use this one when you do know the % renewables in the tariff</t>
  </si>
  <si>
    <t>%</t>
  </si>
  <si>
    <t>55 &amp; 19</t>
  </si>
  <si>
    <t>Defra 2020 GHG conversion factors &amp; FCC calculations</t>
  </si>
  <si>
    <t>Off-grid (renewable)</t>
  </si>
  <si>
    <t>Read meter(s)</t>
  </si>
  <si>
    <t>Farm Carbon Calculator calculations</t>
  </si>
  <si>
    <t>Electricity exported to grid</t>
  </si>
  <si>
    <t>On farm renewables</t>
  </si>
  <si>
    <t>Check export meter</t>
  </si>
  <si>
    <t>Gas fuels</t>
  </si>
  <si>
    <t>Emissions from the use of gas fuels, including propane, butane, LPG, natural gas, CNG and biogas.</t>
  </si>
  <si>
    <t>Butane</t>
  </si>
  <si>
    <t>litres</t>
  </si>
  <si>
    <t>or kg</t>
  </si>
  <si>
    <t>Propane</t>
  </si>
  <si>
    <t>Natural Gas</t>
  </si>
  <si>
    <t>m3</t>
  </si>
  <si>
    <t>LPG</t>
  </si>
  <si>
    <t>or kWh</t>
  </si>
  <si>
    <t>Biogas</t>
  </si>
  <si>
    <t>Off grid (from AD plant)</t>
  </si>
  <si>
    <t>Anaerobic digestion and digestate use</t>
  </si>
  <si>
    <t>Gas exported to grid</t>
  </si>
  <si>
    <t>From AD plant</t>
  </si>
  <si>
    <t>Check meter(s)</t>
  </si>
  <si>
    <t>Solid fuels</t>
  </si>
  <si>
    <t>Emissions from the use of solid fuels, including wood, coal, and from bonfires</t>
  </si>
  <si>
    <t xml:space="preserve">Wood  </t>
  </si>
  <si>
    <t>Logs</t>
  </si>
  <si>
    <t>Wood chips</t>
  </si>
  <si>
    <t>Wood pellets</t>
  </si>
  <si>
    <t>Coal (domestic)</t>
  </si>
  <si>
    <t>Bonfires</t>
  </si>
  <si>
    <t>kg wood burnt</t>
  </si>
  <si>
    <t>Bonfires release carbon! Estimate the amount of wood on the bonfire pile(s)</t>
  </si>
  <si>
    <t>Deliveries</t>
  </si>
  <si>
    <t>Known carbon footprint of deliveries made</t>
  </si>
  <si>
    <t>kg CO2e</t>
  </si>
  <si>
    <t>Cars</t>
  </si>
  <si>
    <t>Emissions from the use of all types of cars and vans (if not already accounted for under fuels). Use for business only.</t>
  </si>
  <si>
    <r>
      <rPr>
        <sz val="9"/>
        <rFont val="Calibri"/>
        <family val="2"/>
        <charset val="1"/>
      </rPr>
      <t xml:space="preserve">If however you need to work out your vehicle emissions by annual mileage then fill in the section below. Remember this is </t>
    </r>
    <r>
      <rPr>
        <b/>
        <sz val="9"/>
        <rFont val="Calibri"/>
        <family val="2"/>
        <charset val="1"/>
      </rPr>
      <t>business use only</t>
    </r>
  </si>
  <si>
    <t xml:space="preserve">https://car-emissions.com/ </t>
  </si>
  <si>
    <t>Choose either:</t>
  </si>
  <si>
    <t>MPG</t>
  </si>
  <si>
    <t>Manual entry</t>
  </si>
  <si>
    <t>Miles per gallon (MPG)</t>
  </si>
  <si>
    <t>Defra 2021 GHG &amp; Farm Carbon Calculator calculations</t>
  </si>
  <si>
    <t>Direct emissions – the best way to accurately calculate vehicle emissions</t>
  </si>
  <si>
    <t>Electric vehicles</t>
  </si>
  <si>
    <t>kWh electricity used per year</t>
  </si>
  <si>
    <t>If you’re using electricity from the farm to charge your car then don’t include it here</t>
  </si>
  <si>
    <t>Defra 2020 GHG &amp; Farm Carbon Calculator calculations</t>
  </si>
  <si>
    <t>Miles per year</t>
  </si>
  <si>
    <r>
      <rPr>
        <b/>
        <sz val="9"/>
        <color rgb="FF46382F"/>
        <rFont val="Calibri"/>
        <family val="2"/>
        <charset val="1"/>
      </rPr>
      <t>OR</t>
    </r>
    <r>
      <rPr>
        <sz val="9"/>
        <color rgb="FF46382F"/>
        <rFont val="Calibri"/>
        <family val="2"/>
        <charset val="1"/>
      </rPr>
      <t xml:space="preserve"> Average data</t>
    </r>
  </si>
  <si>
    <t>Small car (up to 1.4l engine)</t>
  </si>
  <si>
    <t>If you’re not clear on your car’s MPG then use this section</t>
  </si>
  <si>
    <t>Record miles travelled per year from your car mileage</t>
  </si>
  <si>
    <t>Hybrid</t>
  </si>
  <si>
    <t>Electric</t>
  </si>
  <si>
    <t>Medium car (1.4-2.0l)</t>
  </si>
  <si>
    <t>Large car (2.0l and over)</t>
  </si>
  <si>
    <t>Motorbike</t>
  </si>
  <si>
    <t>Public transport</t>
  </si>
  <si>
    <t>Emissions from the use of all forms of public transport, when travelling for business.</t>
  </si>
  <si>
    <t>UK train</t>
  </si>
  <si>
    <t xml:space="preserve">Calculate distances here http://www.bukitlawang.com/routes/routes.aspx </t>
  </si>
  <si>
    <t>International train</t>
  </si>
  <si>
    <t>Bus</t>
  </si>
  <si>
    <t xml:space="preserve">AA route planner is a good resource for road distances https://www.theaa.com/route-planner/route </t>
  </si>
  <si>
    <t>Taxi</t>
  </si>
  <si>
    <t>Flights</t>
  </si>
  <si>
    <t>Short haul</t>
  </si>
  <si>
    <t xml:space="preserve">Calculate flight distances here http://www.airportdistancecalculator.com/ </t>
  </si>
  <si>
    <t>Long haul</t>
  </si>
  <si>
    <t>Hotel stays</t>
  </si>
  <si>
    <t>Per night</t>
  </si>
  <si>
    <t>Number of people</t>
  </si>
  <si>
    <t>Overnight stays for business trips</t>
  </si>
  <si>
    <t>Number of nights</t>
  </si>
  <si>
    <t>Contractors</t>
  </si>
  <si>
    <t>Emissions from the use of contractors for field operations</t>
  </si>
  <si>
    <t>Annual Usage</t>
  </si>
  <si>
    <t>Fuel</t>
  </si>
  <si>
    <t>Red diesel</t>
  </si>
  <si>
    <t>If you know the fuel used enter it here</t>
  </si>
  <si>
    <t>Contractor Operations</t>
  </si>
  <si>
    <t>No of passes</t>
  </si>
  <si>
    <t>Hectares</t>
  </si>
  <si>
    <t>If you don’t know the fuel used by contractors then work it out here through number of operations per hectare</t>
  </si>
  <si>
    <t>Mouldboard plough</t>
  </si>
  <si>
    <t>HGCA/AHDB (2014) Calculator</t>
  </si>
  <si>
    <t>Add furrow press</t>
  </si>
  <si>
    <t>Sub soiling</t>
  </si>
  <si>
    <t>Mole ploughing</t>
  </si>
  <si>
    <t>Flat lifting</t>
  </si>
  <si>
    <t>Stubble cultivations (light)</t>
  </si>
  <si>
    <t>Discing shallow</t>
  </si>
  <si>
    <t>Discing deep</t>
  </si>
  <si>
    <t>Power harrowing</t>
  </si>
  <si>
    <t>Spring tine</t>
  </si>
  <si>
    <t>Pressing</t>
  </si>
  <si>
    <t>Tillage train</t>
  </si>
  <si>
    <t>Min till cultivator</t>
  </si>
  <si>
    <t>Rolling</t>
  </si>
  <si>
    <t>Flat lift rape drilling</t>
  </si>
  <si>
    <t>Conventional drilling</t>
  </si>
  <si>
    <t>Power harrow drill</t>
  </si>
  <si>
    <t>Cultivator drill</t>
  </si>
  <si>
    <t>Direct drill</t>
  </si>
  <si>
    <t>Potato Planting</t>
  </si>
  <si>
    <t>FCT research survey from potato contractors</t>
  </si>
  <si>
    <t>Potato de-stoning</t>
  </si>
  <si>
    <t>Potato Bed Preparation</t>
  </si>
  <si>
    <t>Potato Harvesting - Trailed</t>
  </si>
  <si>
    <t>Potato Harvesting - Self Propelled</t>
  </si>
  <si>
    <t>Number of times</t>
  </si>
  <si>
    <t>Solid fertiliser distribution</t>
  </si>
  <si>
    <t>Spraying</t>
  </si>
  <si>
    <t>Liquid fertiliser spreading</t>
  </si>
  <si>
    <t>ATV spreading</t>
  </si>
  <si>
    <t>Combining</t>
  </si>
  <si>
    <t>Add for straw chopping</t>
  </si>
  <si>
    <t>OSR swathing</t>
  </si>
  <si>
    <t>Hay bales - small rectangular</t>
  </si>
  <si>
    <t>Hay bales - round</t>
  </si>
  <si>
    <t xml:space="preserve">Hay bales - Heston </t>
  </si>
  <si>
    <t>Hay bales</t>
  </si>
  <si>
    <t>Number of bales</t>
  </si>
  <si>
    <t>19 &amp; 37</t>
  </si>
  <si>
    <t>Farm Carbon Calculator calculations &amp; HGCA</t>
  </si>
  <si>
    <t>Small rectangular</t>
  </si>
  <si>
    <t>Large round</t>
  </si>
  <si>
    <t>Heston</t>
  </si>
  <si>
    <t>Materials</t>
  </si>
  <si>
    <t xml:space="preserve">This will calculate the embodied energy in a range of materials that may be used on farms, including aggregates, metals and plastics. </t>
  </si>
  <si>
    <t>Capital items: for buildings, machinery and larger projects calculate through the Inventory section, which includes similar categories for materials. In Inventory all items are depreciated over 10 years.</t>
  </si>
  <si>
    <t xml:space="preserve">Material </t>
  </si>
  <si>
    <t>Aggregates</t>
  </si>
  <si>
    <t xml:space="preserve">This calculates the emissions from production and processing of aggregates, including those used for roads and tracks, concrete, cement, stone and clay products. </t>
  </si>
  <si>
    <t>Roads &amp; tracks</t>
  </si>
  <si>
    <t>Concrete road</t>
  </si>
  <si>
    <t>by area</t>
  </si>
  <si>
    <t>2a</t>
  </si>
  <si>
    <t>Energy and carbon database v2.0</t>
  </si>
  <si>
    <t>Asphalt / Tarmac</t>
  </si>
  <si>
    <t>by weight</t>
  </si>
  <si>
    <t>Energy and carbon database v3.0</t>
  </si>
  <si>
    <t>(5% binder content)</t>
  </si>
  <si>
    <t>by volume</t>
  </si>
  <si>
    <t>Aggregate</t>
  </si>
  <si>
    <t>Gravel</t>
  </si>
  <si>
    <t>Concrete</t>
  </si>
  <si>
    <t>General</t>
  </si>
  <si>
    <t>Cement:sand:aggregate ratio 1:1:2</t>
  </si>
  <si>
    <t xml:space="preserve">Cement:sand:aggregate ratio 1:1.5:3 </t>
  </si>
  <si>
    <t xml:space="preserve">Cement:sand:aggregate ratio 1:2:4 </t>
  </si>
  <si>
    <t>Cement:sand:aggregate ratio 1:3:6</t>
  </si>
  <si>
    <t xml:space="preserve">Readymix </t>
  </si>
  <si>
    <t>Reinforced RC 35/45 (CEM 1)</t>
  </si>
  <si>
    <t>Reinforced RC 40/50 (CEM 1)</t>
  </si>
  <si>
    <t>Precast concrete beams &amp; columns</t>
  </si>
  <si>
    <t>Blocks</t>
  </si>
  <si>
    <t>Cement</t>
  </si>
  <si>
    <t xml:space="preserve">General </t>
  </si>
  <si>
    <t>25kg bag</t>
  </si>
  <si>
    <t>Stone</t>
  </si>
  <si>
    <t>Limestone</t>
  </si>
  <si>
    <t>Slate</t>
  </si>
  <si>
    <t>Embodied energy in natural building stone</t>
  </si>
  <si>
    <t>Granite</t>
  </si>
  <si>
    <t>Roof sheets</t>
  </si>
  <si>
    <t>Mineral</t>
  </si>
  <si>
    <t>Bricks &amp; tiles</t>
  </si>
  <si>
    <t>Bricks</t>
  </si>
  <si>
    <t>Clay</t>
  </si>
  <si>
    <t>by unit</t>
  </si>
  <si>
    <t>per brick</t>
  </si>
  <si>
    <t>Tiles</t>
  </si>
  <si>
    <t>Metal</t>
  </si>
  <si>
    <t>This calculates the emissions from production and processing of metals, including a range of steel products and other metals.</t>
  </si>
  <si>
    <t>Steel</t>
  </si>
  <si>
    <t>Section (e.g. I-beams)</t>
  </si>
  <si>
    <t>Plate</t>
  </si>
  <si>
    <t>Rebar</t>
  </si>
  <si>
    <t>100% recycled steel</t>
  </si>
  <si>
    <t xml:space="preserve">Galvanised </t>
  </si>
  <si>
    <t>Stainless</t>
  </si>
  <si>
    <t>Lead</t>
  </si>
  <si>
    <t xml:space="preserve">Copper </t>
  </si>
  <si>
    <t xml:space="preserve">Pipe </t>
  </si>
  <si>
    <t>Aluminium</t>
  </si>
  <si>
    <t>Wood</t>
  </si>
  <si>
    <t>This calculates the emissions from production and processing of wood, including general timber, plywood and MDF.</t>
  </si>
  <si>
    <t>Timber</t>
  </si>
  <si>
    <t>Pine/Spruce</t>
  </si>
  <si>
    <t>50 x 25mm (2"x1")</t>
  </si>
  <si>
    <t>m</t>
  </si>
  <si>
    <t>50 x 50mm (2" x 2")</t>
  </si>
  <si>
    <t>75 x 50mm (3" x 2")</t>
  </si>
  <si>
    <t>100 x 50mm (4" x 2")</t>
  </si>
  <si>
    <t>150 x 50mm (6" x 2")</t>
  </si>
  <si>
    <t>150 x 25mm (6” x 1”)</t>
  </si>
  <si>
    <t>cubic m</t>
  </si>
  <si>
    <t>Plywood</t>
  </si>
  <si>
    <t>6mm 8'x4' (2.4x1.2m) Sheet</t>
  </si>
  <si>
    <t>9mm 8'x4' (2.4x1.2m) Sheet</t>
  </si>
  <si>
    <t>12mm 8'x4' (2.4x1.2m) Sheet</t>
  </si>
  <si>
    <t>18mm 8'x4' (2.4x1.2m) Sheet</t>
  </si>
  <si>
    <t>25mm 8'x4' (2.4x1.2m) Sheet</t>
  </si>
  <si>
    <t>MDF</t>
  </si>
  <si>
    <t>OSB</t>
  </si>
  <si>
    <t>Chipboard</t>
  </si>
  <si>
    <t>Hardwood</t>
  </si>
  <si>
    <t>Glulam</t>
  </si>
  <si>
    <t>Fencing</t>
  </si>
  <si>
    <t>This calculates the emissions from production and processing of fencing products, including wooden posts and steel wire.</t>
  </si>
  <si>
    <t>Fence Posts - Round</t>
  </si>
  <si>
    <t>Height 4' 6”</t>
  </si>
  <si>
    <t>post</t>
  </si>
  <si>
    <t>Height 5' 6”</t>
  </si>
  <si>
    <t>Height 7'</t>
  </si>
  <si>
    <t>Height 8'</t>
  </si>
  <si>
    <t>Fence Posts – half round</t>
  </si>
  <si>
    <t>Wire</t>
  </si>
  <si>
    <t>Electric fence posts</t>
  </si>
  <si>
    <t>`</t>
  </si>
  <si>
    <t>by number</t>
  </si>
  <si>
    <t>number</t>
  </si>
  <si>
    <t>Complete fencing</t>
  </si>
  <si>
    <t>Barbed wire</t>
  </si>
  <si>
    <t>3 strands</t>
  </si>
  <si>
    <t>per m of fence</t>
  </si>
  <si>
    <t>Stock net</t>
  </si>
  <si>
    <t>Only</t>
  </si>
  <si>
    <t>+ 2 strands barbed wire</t>
  </si>
  <si>
    <t>+ 2 strands HT wire</t>
  </si>
  <si>
    <t>HT fence</t>
  </si>
  <si>
    <t>6 lines wire</t>
  </si>
  <si>
    <t xml:space="preserve">Posts </t>
  </si>
  <si>
    <t>Vine tubes</t>
  </si>
  <si>
    <t>Polypropylene</t>
  </si>
  <si>
    <t>Vine ties</t>
  </si>
  <si>
    <t>Water systems</t>
  </si>
  <si>
    <t>This calculates the emissions from production of LDPE, MDPE and PVC water pipe, measured either by weight or by length.</t>
  </si>
  <si>
    <t>Pipes</t>
  </si>
  <si>
    <t>Pipe: HDPE</t>
  </si>
  <si>
    <t>Pipe: LDPE</t>
  </si>
  <si>
    <t>Pipe: PVC</t>
  </si>
  <si>
    <t>12mm Diameter</t>
  </si>
  <si>
    <t>16mm Diameter</t>
  </si>
  <si>
    <t>20mm Diameter</t>
  </si>
  <si>
    <t>25mm Diameter</t>
  </si>
  <si>
    <t>32mm Diameter</t>
  </si>
  <si>
    <t>Pipe: MDPE</t>
  </si>
  <si>
    <t>50mm Diameter</t>
  </si>
  <si>
    <t>63mm Diameter</t>
  </si>
  <si>
    <t>40mm Diameter</t>
  </si>
  <si>
    <t>75mm Diameter</t>
  </si>
  <si>
    <t>90mm Diameter</t>
  </si>
  <si>
    <t>Consumables</t>
  </si>
  <si>
    <t>This calculates the emissions from the production of a range of packaging and other common farm consumables</t>
  </si>
  <si>
    <t>Packaging</t>
  </si>
  <si>
    <t>LDPE Plastic</t>
  </si>
  <si>
    <t>Bags</t>
  </si>
  <si>
    <t>Polythene</t>
  </si>
  <si>
    <t>Paper</t>
  </si>
  <si>
    <t xml:space="preserve">Boxes </t>
  </si>
  <si>
    <t>Cardboard</t>
  </si>
  <si>
    <t>Polystyrene</t>
  </si>
  <si>
    <t>Pallet stretch wrap</t>
  </si>
  <si>
    <t>LDPE film</t>
  </si>
  <si>
    <t>Cans</t>
  </si>
  <si>
    <t xml:space="preserve">Aluminium  </t>
  </si>
  <si>
    <t>Euro Stacking Container 21014 – (600x400x73)</t>
  </si>
  <si>
    <t>Punnets - PET</t>
  </si>
  <si>
    <t>Virgin PET</t>
  </si>
  <si>
    <t>Punnets - RPET</t>
  </si>
  <si>
    <t>100% recycled PET</t>
  </si>
  <si>
    <t>Clear Film - PET</t>
  </si>
  <si>
    <t>Agricultural consumables</t>
  </si>
  <si>
    <t>Bale wrap</t>
  </si>
  <si>
    <t>1500m x 750mm roll</t>
  </si>
  <si>
    <t>1800m x 500mm roll</t>
  </si>
  <si>
    <t>Twine</t>
  </si>
  <si>
    <t>Silage sheet</t>
  </si>
  <si>
    <t>Net wrap</t>
  </si>
  <si>
    <t>HDPE</t>
  </si>
  <si>
    <t>Plastic</t>
  </si>
  <si>
    <t>Horticultural materials</t>
  </si>
  <si>
    <t>This calculates the emissions from the production of horticultural plastics and fabrics, including fleece, netting, mulches and plastic sheeting</t>
  </si>
  <si>
    <t>Fleece</t>
  </si>
  <si>
    <t>17g/m2</t>
  </si>
  <si>
    <t>Energy and carbon database</t>
  </si>
  <si>
    <t>25g/m2</t>
  </si>
  <si>
    <t>Netting</t>
  </si>
  <si>
    <t>Windbreak</t>
  </si>
  <si>
    <t>Enviromesh</t>
  </si>
  <si>
    <t>Shade netting</t>
  </si>
  <si>
    <t>Bird netting</t>
  </si>
  <si>
    <t>Ground cover (e.g. mypex)</t>
  </si>
  <si>
    <t>Sheeting</t>
  </si>
  <si>
    <t>by area @ 125mu thickness</t>
  </si>
  <si>
    <t xml:space="preserve">by area @ 85mu </t>
  </si>
  <si>
    <t xml:space="preserve">Glass </t>
  </si>
  <si>
    <t>Rockwool</t>
  </si>
  <si>
    <t xml:space="preserve">Office  </t>
  </si>
  <si>
    <t>by 500 sheets reams</t>
  </si>
  <si>
    <t>Reams</t>
  </si>
  <si>
    <t>Printed media</t>
  </si>
  <si>
    <t>Computers</t>
  </si>
  <si>
    <t>Desktop</t>
  </si>
  <si>
    <t>each</t>
  </si>
  <si>
    <t>Only for new machines</t>
  </si>
  <si>
    <t>How bad are bananas?</t>
  </si>
  <si>
    <t>Laptop</t>
  </si>
  <si>
    <t>Tyres</t>
  </si>
  <si>
    <t>Rubber</t>
  </si>
  <si>
    <t>Weight</t>
  </si>
  <si>
    <t>Water &amp; Sewage</t>
  </si>
  <si>
    <t>The embodied energy in supply and treatment of water in mains systems</t>
  </si>
  <si>
    <t>Mains water</t>
  </si>
  <si>
    <t xml:space="preserve">Defra 2020 GHG conversion factors </t>
  </si>
  <si>
    <t>Mains sewage treatment</t>
  </si>
  <si>
    <t>Water (non-mains)</t>
  </si>
  <si>
    <t>This is only to record the amount of water used on the farm. Any energy used for pumping water captured under Fuels</t>
  </si>
  <si>
    <t>n/a</t>
  </si>
  <si>
    <t>/</t>
  </si>
  <si>
    <t>Inventory</t>
  </si>
  <si>
    <t>Embodied energy in large items such as buildings, machinery and infrastructure</t>
  </si>
  <si>
    <r>
      <rPr>
        <sz val="10"/>
        <color rgb="FF694937"/>
        <rFont val="Calibri"/>
        <family val="2"/>
        <charset val="1"/>
      </rPr>
      <t xml:space="preserve">Enter data for </t>
    </r>
    <r>
      <rPr>
        <b/>
        <u/>
        <sz val="10"/>
        <color rgb="FF694937"/>
        <rFont val="Calibri"/>
        <family val="2"/>
        <charset val="1"/>
      </rPr>
      <t>all items under 10 years old</t>
    </r>
    <r>
      <rPr>
        <sz val="10"/>
        <color rgb="FF694937"/>
        <rFont val="Calibri"/>
        <family val="2"/>
        <charset val="1"/>
      </rPr>
      <t>. They are then depreciated over 10 years.</t>
    </r>
  </si>
  <si>
    <t>Items over 10 years are deemed to have paid off their ‘carbon debt’, so can be disregarded.</t>
  </si>
  <si>
    <t>Don’t include anything you’ve already put in Materials section</t>
  </si>
  <si>
    <t>User input</t>
  </si>
  <si>
    <t>Year bought/built</t>
  </si>
  <si>
    <t>Make &amp; model</t>
  </si>
  <si>
    <t>Road vehicles</t>
  </si>
  <si>
    <t>Car or van</t>
  </si>
  <si>
    <t>Amount spent (new vehicle)</t>
  </si>
  <si>
    <t>£</t>
  </si>
  <si>
    <t>How much the vehicle cost when it was new</t>
  </si>
  <si>
    <t>Farm Machinery</t>
  </si>
  <si>
    <t>Tractor</t>
  </si>
  <si>
    <t>by engine size</t>
  </si>
  <si>
    <t>Horse power</t>
  </si>
  <si>
    <t>Enter every tractor under 10 years old, by engine size. Add more rows if necessary</t>
  </si>
  <si>
    <t xml:space="preserve">Determining the environmental burdens </t>
  </si>
  <si>
    <t>Combine harvester</t>
  </si>
  <si>
    <t>Same advice as above</t>
  </si>
  <si>
    <t>Forage harvester</t>
  </si>
  <si>
    <t>Fore end loader</t>
  </si>
  <si>
    <t>Potato harvester (self propelled)</t>
  </si>
  <si>
    <t>Sprayer (self propelled)</t>
  </si>
  <si>
    <t>Forklift Truck</t>
  </si>
  <si>
    <t>by carrying capacity</t>
  </si>
  <si>
    <t>Tonnes</t>
  </si>
  <si>
    <t>Mulitple</t>
  </si>
  <si>
    <t>Implements</t>
  </si>
  <si>
    <t>Tractor implements</t>
  </si>
  <si>
    <t xml:space="preserve">Metal  </t>
  </si>
  <si>
    <t>Estimate weight of implement if unknown</t>
  </si>
  <si>
    <t>Building materials</t>
  </si>
  <si>
    <t>Window units</t>
  </si>
  <si>
    <t>Wooden frame, double glazed</t>
  </si>
  <si>
    <t>1.2m x 1.2m units</t>
  </si>
  <si>
    <t>PVC frame, double glazed</t>
  </si>
  <si>
    <t>Insulation</t>
  </si>
  <si>
    <t>Fibreglass</t>
  </si>
  <si>
    <t>Finishing</t>
  </si>
  <si>
    <t>Plaster</t>
  </si>
  <si>
    <t xml:space="preserve">25kg bags </t>
  </si>
  <si>
    <t>Plasterboard</t>
  </si>
  <si>
    <t>Carpet</t>
  </si>
  <si>
    <t>Underlay</t>
  </si>
  <si>
    <t>Vinyl flooring</t>
  </si>
  <si>
    <t>Paint</t>
  </si>
  <si>
    <t>m2 per coat applied</t>
  </si>
  <si>
    <t>Storage Tanks</t>
  </si>
  <si>
    <t>Steel (Galvanised)</t>
  </si>
  <si>
    <t>EDPM/butyl liner</t>
  </si>
  <si>
    <t>Plastic (Polythene)</t>
  </si>
  <si>
    <t>Renewable energy installations</t>
  </si>
  <si>
    <t xml:space="preserve">Solar PV </t>
  </si>
  <si>
    <t>Solar panels</t>
  </si>
  <si>
    <t>Aluminium rails</t>
  </si>
  <si>
    <t>Wind turbines</t>
  </si>
  <si>
    <t>Steel (General)</t>
  </si>
  <si>
    <t>Horticultural constructions</t>
  </si>
  <si>
    <t>Glasshouse</t>
  </si>
  <si>
    <t>Galvanised Steel</t>
  </si>
  <si>
    <t>Total up the floor area of all glasshouses under 10 years old</t>
  </si>
  <si>
    <t>Glass</t>
  </si>
  <si>
    <t>Polytunnel Frame</t>
  </si>
  <si>
    <t>Polytunnel Frames</t>
  </si>
  <si>
    <t>Single Span</t>
  </si>
  <si>
    <t>Lenth (m) of 5.5m wide tunnel</t>
  </si>
  <si>
    <t>Lenth (m) of 6.4m wide tunnel</t>
  </si>
  <si>
    <t>Lenth (m) of 7.3m wide tunnel</t>
  </si>
  <si>
    <t>Lenth (m) of 8.2m wide tunnel</t>
  </si>
  <si>
    <t>Lenth (m) of 9.1m wide tunnel</t>
  </si>
  <si>
    <t>Multispan</t>
  </si>
  <si>
    <t>Lenth (m) of 7.9m wide tunnel</t>
  </si>
  <si>
    <t>Polytunnel Cover</t>
  </si>
  <si>
    <t>Polythene (LDPE Film)</t>
  </si>
  <si>
    <t>kg of plastic</t>
  </si>
  <si>
    <t>Lenth (m) of 9.2m wide roll</t>
  </si>
  <si>
    <t>Lenth (m) of 11.1m wide roll</t>
  </si>
  <si>
    <t>Lenth (m) of 14.0m wide roll</t>
  </si>
  <si>
    <t xml:space="preserve">Custom Polytunnel Cover
</t>
  </si>
  <si>
    <t>LDPE Film type</t>
  </si>
  <si>
    <t xml:space="preserve">Clear 150 </t>
  </si>
  <si>
    <r>
      <rPr>
        <b/>
        <sz val="9"/>
        <rFont val="Calibri"/>
        <family val="2"/>
        <charset val="1"/>
      </rPr>
      <t xml:space="preserve">Width
</t>
    </r>
    <r>
      <rPr>
        <sz val="9"/>
        <rFont val="Calibri"/>
        <family val="2"/>
        <charset val="1"/>
      </rPr>
      <t>(m)</t>
    </r>
  </si>
  <si>
    <r>
      <rPr>
        <b/>
        <sz val="9"/>
        <rFont val="Calibri"/>
        <family val="2"/>
        <charset val="1"/>
      </rPr>
      <t xml:space="preserve">Length
</t>
    </r>
    <r>
      <rPr>
        <sz val="9"/>
        <rFont val="Calibri"/>
        <family val="2"/>
        <charset val="1"/>
      </rPr>
      <t>(m)</t>
    </r>
  </si>
  <si>
    <t>by film type, length and width</t>
  </si>
  <si>
    <t>Clear 180</t>
  </si>
  <si>
    <t>Luminance 55 150</t>
  </si>
  <si>
    <t xml:space="preserve">Luminance 55 180 </t>
  </si>
  <si>
    <t xml:space="preserve">Luminance 150 </t>
  </si>
  <si>
    <t>Luminance 180</t>
  </si>
  <si>
    <t>Agricultural buildings</t>
  </si>
  <si>
    <t>Year built</t>
  </si>
  <si>
    <r>
      <rPr>
        <b/>
        <sz val="9"/>
        <rFont val="Calibri"/>
        <family val="2"/>
        <charset val="1"/>
      </rPr>
      <t xml:space="preserve">Description </t>
    </r>
    <r>
      <rPr>
        <sz val="9"/>
        <rFont val="Calibri"/>
        <family val="2"/>
        <charset val="1"/>
      </rPr>
      <t>(e.g. ‘cow barn’)</t>
    </r>
  </si>
  <si>
    <t>Any farm building – work out the floor area and this works out approximate emissions</t>
  </si>
  <si>
    <t>Standard construction – steel frame, concrete floor, roof sheets and timber sides</t>
  </si>
  <si>
    <t>Fertility &amp; Cropping</t>
  </si>
  <si>
    <t>This section works out the carbon dioxide and nitrous oxide emissions from fertility and biomass inputs to your cropping systems</t>
  </si>
  <si>
    <t>Annual total</t>
  </si>
  <si>
    <t>Agricultural crops</t>
  </si>
  <si>
    <t>Wheat</t>
  </si>
  <si>
    <t>Harvest in t</t>
  </si>
  <si>
    <t>Enter total yield of all crops grown on the farm for the past year</t>
  </si>
  <si>
    <t>UK GHG Inventory 2018</t>
  </si>
  <si>
    <t>Barley</t>
  </si>
  <si>
    <t>Oats</t>
  </si>
  <si>
    <t>Oil Seed Rape</t>
  </si>
  <si>
    <t>Linseed</t>
  </si>
  <si>
    <t>Field Beans &amp; Dry Peas</t>
  </si>
  <si>
    <t>Lupins</t>
  </si>
  <si>
    <t>Soya UK</t>
  </si>
  <si>
    <t>Soya</t>
  </si>
  <si>
    <t>Maize</t>
  </si>
  <si>
    <t>Fodder crops – maize</t>
  </si>
  <si>
    <t>Fooder crops – leafy</t>
  </si>
  <si>
    <t>Fodder crops – root</t>
  </si>
  <si>
    <t>Sugar Beet</t>
  </si>
  <si>
    <t>Rye, Triticale</t>
  </si>
  <si>
    <t>Horticultural crops – vegetables</t>
  </si>
  <si>
    <t>Potatoes</t>
  </si>
  <si>
    <t>Vegetables (general)</t>
  </si>
  <si>
    <t>Beans and peas</t>
  </si>
  <si>
    <t>Custom Vegetables</t>
  </si>
  <si>
    <t>Horticultural crops – fruit</t>
  </si>
  <si>
    <t>Apples</t>
  </si>
  <si>
    <t>Pears</t>
  </si>
  <si>
    <t>Nuts</t>
  </si>
  <si>
    <t>Cherries</t>
  </si>
  <si>
    <t>Plums</t>
  </si>
  <si>
    <t>Raspberries</t>
  </si>
  <si>
    <t>Strawberries</t>
  </si>
  <si>
    <t>Blackberries</t>
  </si>
  <si>
    <t xml:space="preserve">Gooseberries </t>
  </si>
  <si>
    <t>Redcurrants</t>
  </si>
  <si>
    <t>Blackcurrants</t>
  </si>
  <si>
    <t>Cranberries</t>
  </si>
  <si>
    <t>Kiwiberries</t>
  </si>
  <si>
    <t>Blueberries</t>
  </si>
  <si>
    <t>Grapes</t>
  </si>
  <si>
    <t>Tree crops</t>
  </si>
  <si>
    <t>Firewood</t>
  </si>
  <si>
    <t>Tonnes sold</t>
  </si>
  <si>
    <t>Christmas trees</t>
  </si>
  <si>
    <t>Imported Organic Fertility</t>
  </si>
  <si>
    <t>Cattle Manure - FYM - Spring Application</t>
  </si>
  <si>
    <t>Tonnes Fresh Weight</t>
  </si>
  <si>
    <r>
      <rPr>
        <sz val="9"/>
        <color rgb="FF000000"/>
        <rFont val="Calibri"/>
        <family val="2"/>
        <charset val="1"/>
      </rPr>
      <t xml:space="preserve">Amount of </t>
    </r>
    <r>
      <rPr>
        <u/>
        <sz val="9"/>
        <color rgb="FF000000"/>
        <rFont val="Calibri"/>
        <family val="2"/>
        <charset val="1"/>
      </rPr>
      <t>bought in</t>
    </r>
    <r>
      <rPr>
        <sz val="9"/>
        <color rgb="FF000000"/>
        <rFont val="Calibri"/>
        <family val="2"/>
        <charset val="1"/>
      </rPr>
      <t xml:space="preserve"> manure</t>
    </r>
  </si>
  <si>
    <t>Cattle Manure - FYM - Autumn Application</t>
  </si>
  <si>
    <t>Cattle Slurry - 6% DM - Spring Application</t>
  </si>
  <si>
    <t>Cattle Slurry - 6% DM - Autumn Application</t>
  </si>
  <si>
    <t>Pig Manure - FYM - Spring Application</t>
  </si>
  <si>
    <t>Pig Manure - FYM - Autumn Application</t>
  </si>
  <si>
    <t>Pig Slurry - 4% DM - Spring Application</t>
  </si>
  <si>
    <t>Pig Slurry - 4% DM - Autumn Application</t>
  </si>
  <si>
    <t>Poultry Manure - 40% DM - Spring Application</t>
  </si>
  <si>
    <t>Poultry Manure - 40% DM - Autumn Application</t>
  </si>
  <si>
    <t>Green Compost - Spring Application</t>
  </si>
  <si>
    <r>
      <rPr>
        <sz val="9"/>
        <color rgb="FF000000"/>
        <rFont val="Calibri"/>
        <family val="2"/>
        <charset val="1"/>
      </rPr>
      <t>Amount of compost either</t>
    </r>
    <r>
      <rPr>
        <u/>
        <sz val="9"/>
        <color rgb="FF000000"/>
        <rFont val="Calibri"/>
        <family val="2"/>
        <charset val="1"/>
      </rPr>
      <t xml:space="preserve"> bought in or home produced</t>
    </r>
  </si>
  <si>
    <t>Green Compost - Autumn Application</t>
  </si>
  <si>
    <t>AD digestate - Spring Application</t>
  </si>
  <si>
    <r>
      <rPr>
        <sz val="9"/>
        <color rgb="FF000000"/>
        <rFont val="Calibri"/>
        <family val="2"/>
        <charset val="1"/>
      </rPr>
      <t xml:space="preserve">Amount of </t>
    </r>
    <r>
      <rPr>
        <u/>
        <sz val="9"/>
        <color rgb="FF000000"/>
        <rFont val="Calibri"/>
        <family val="2"/>
        <charset val="1"/>
      </rPr>
      <t>bought in</t>
    </r>
    <r>
      <rPr>
        <sz val="9"/>
        <color rgb="FF000000"/>
        <rFont val="Calibri"/>
        <family val="2"/>
        <charset val="1"/>
      </rPr>
      <t xml:space="preserve"> digestate</t>
    </r>
  </si>
  <si>
    <t>AD digestate - Autumn Application</t>
  </si>
  <si>
    <t xml:space="preserve">Exported Cattle Manure  </t>
  </si>
  <si>
    <t>Tonne (fresh weight)</t>
  </si>
  <si>
    <t>When manure is sold off farm</t>
  </si>
  <si>
    <t>Emissions from composted farmyard manure</t>
  </si>
  <si>
    <t>Straw (bought in)</t>
  </si>
  <si>
    <t>Organic</t>
  </si>
  <si>
    <t>If straw is bought in and used on farm as anything but an animal feed</t>
  </si>
  <si>
    <t>GHG emissions from foods</t>
  </si>
  <si>
    <t xml:space="preserve">Non -organic </t>
  </si>
  <si>
    <t>GFLI database</t>
  </si>
  <si>
    <t>Anaerobic Digestion plants</t>
  </si>
  <si>
    <t>Running of an AD plant</t>
  </si>
  <si>
    <t>tonnes (biowaste)</t>
  </si>
  <si>
    <t>Amount of biowaste put in to your AD plant (per year)</t>
  </si>
  <si>
    <t>GHGs from composting (Phong, 2012)</t>
  </si>
  <si>
    <t>Fugitive methane loss</t>
  </si>
  <si>
    <t>Enter the amount of biowaste processed annually</t>
  </si>
  <si>
    <t>Generating electricity</t>
  </si>
  <si>
    <t>If generating electricity - Enter the amount of biowaste processed annually</t>
  </si>
  <si>
    <t>Lime and mineral fertilisers</t>
  </si>
  <si>
    <t>Lime – Ground</t>
  </si>
  <si>
    <t>Tonne of product</t>
  </si>
  <si>
    <t>Lime – burnt lime or chalk</t>
  </si>
  <si>
    <t>Rock phosphate (P)</t>
  </si>
  <si>
    <t>Per t of P</t>
  </si>
  <si>
    <t>Rock potash (K)</t>
  </si>
  <si>
    <t>Per t of K</t>
  </si>
  <si>
    <t>K fertiliser</t>
  </si>
  <si>
    <t>Gypsum</t>
  </si>
  <si>
    <t>Per t of Sulphur</t>
  </si>
  <si>
    <t xml:space="preserve">Green Manures </t>
  </si>
  <si>
    <t>Only use this when a green manurecrop is cultivated in</t>
  </si>
  <si>
    <t>Area</t>
  </si>
  <si>
    <t>Tonnes per year</t>
  </si>
  <si>
    <t>Alfalfa</t>
  </si>
  <si>
    <t>Tonnes fresh weight</t>
  </si>
  <si>
    <t>Non-legume hay</t>
  </si>
  <si>
    <t>N-fixing forages</t>
  </si>
  <si>
    <t>Non N-fixing foraes</t>
  </si>
  <si>
    <t>Perennial Grasses</t>
  </si>
  <si>
    <t>Grass-Clover Mixtures</t>
  </si>
  <si>
    <t>Plant raising media</t>
  </si>
  <si>
    <t>Peat (UK)</t>
  </si>
  <si>
    <t>Plant raising media used per year</t>
  </si>
  <si>
    <t>Preliminary assessment of greenhouse gases associated with growing media materials</t>
  </si>
  <si>
    <t>Peat (Ireland)</t>
  </si>
  <si>
    <t>Peat (Finland/Russia)</t>
  </si>
  <si>
    <t>Green Waste Compost</t>
  </si>
  <si>
    <t>Coir</t>
  </si>
  <si>
    <t>Bark</t>
  </si>
  <si>
    <t>Wood fibre</t>
  </si>
  <si>
    <t>Perlite</t>
  </si>
  <si>
    <t>Vermiculite</t>
  </si>
  <si>
    <t>ICE 2</t>
  </si>
  <si>
    <t>Seed</t>
  </si>
  <si>
    <t>Seed Potatoes</t>
  </si>
  <si>
    <t>GFLI</t>
  </si>
  <si>
    <t>Inputs</t>
  </si>
  <si>
    <t xml:space="preserve">This section takes account of all the GHG emissions associated with the production and application of agro chemicals </t>
  </si>
  <si>
    <t>Type</t>
  </si>
  <si>
    <t>Nutrient content</t>
  </si>
  <si>
    <r>
      <rPr>
        <b/>
        <sz val="9"/>
        <color rgb="FFF3F3F3"/>
        <rFont val="Calibri"/>
        <family val="2"/>
        <charset val="1"/>
      </rPr>
      <t xml:space="preserve">Annual quantity 
</t>
    </r>
    <r>
      <rPr>
        <sz val="9"/>
        <color rgb="FFF3F3F3"/>
        <rFont val="Calibri"/>
        <family val="2"/>
        <charset val="1"/>
      </rPr>
      <t>(t)</t>
    </r>
  </si>
  <si>
    <t>Region of manufacture</t>
  </si>
  <si>
    <t>Fertiliser</t>
  </si>
  <si>
    <t>Ammonium Nitrate</t>
  </si>
  <si>
    <t>34.5% N</t>
  </si>
  <si>
    <t>Quantity of product used annually</t>
  </si>
  <si>
    <t xml:space="preserve">Multiple Sources </t>
  </si>
  <si>
    <t>Calcium Ammonium Nitrate</t>
  </si>
  <si>
    <t>27% N</t>
  </si>
  <si>
    <t>Ammonium nitrosulphate</t>
  </si>
  <si>
    <t>26%N 14%S</t>
  </si>
  <si>
    <t>Calcium Nitrate</t>
  </si>
  <si>
    <t>15.5% N</t>
  </si>
  <si>
    <t>Ammonium Sulphate</t>
  </si>
  <si>
    <t>21%N, 24%S</t>
  </si>
  <si>
    <t>Ammonium Phosphate</t>
  </si>
  <si>
    <t>18%N, 46%P2O5</t>
  </si>
  <si>
    <t>Urea</t>
  </si>
  <si>
    <t>46%N</t>
  </si>
  <si>
    <t>Urea ammonium nitrate</t>
  </si>
  <si>
    <t>30%N</t>
  </si>
  <si>
    <t>NPK 15-15-15</t>
  </si>
  <si>
    <t>15%N, 15% P2O5 15%K2O</t>
  </si>
  <si>
    <t>Triple super phosphate</t>
  </si>
  <si>
    <t>48%P2O5</t>
  </si>
  <si>
    <t>Muriate of Potash</t>
  </si>
  <si>
    <t>60%K2O</t>
  </si>
  <si>
    <t>Super phosphate</t>
  </si>
  <si>
    <t>21% P2O5</t>
  </si>
  <si>
    <t>Specific</t>
  </si>
  <si>
    <t>Mole Valley Power blend 25-10-18</t>
  </si>
  <si>
    <t>(N:P:K)</t>
  </si>
  <si>
    <t>Mole Valley Power blend 26-14-14</t>
  </si>
  <si>
    <t>Mole Valley Power blend 30-0-21</t>
  </si>
  <si>
    <t>Mole Valley Power blend 36-7-7</t>
  </si>
  <si>
    <t>Mole Valley Power blend 36-17-0</t>
  </si>
  <si>
    <t>YaraBela Extran 33.5</t>
  </si>
  <si>
    <t>33.5% N</t>
  </si>
  <si>
    <t>YaraBela Extran 27</t>
  </si>
  <si>
    <t>YaraVera</t>
  </si>
  <si>
    <t>46%N (urea)</t>
  </si>
  <si>
    <t>YaraUAN</t>
  </si>
  <si>
    <t>30%N (UAN)</t>
  </si>
  <si>
    <t>YaraLiva</t>
  </si>
  <si>
    <t xml:space="preserve">15.5% N </t>
  </si>
  <si>
    <t>YaraMila</t>
  </si>
  <si>
    <t>CF Nitram</t>
  </si>
  <si>
    <t>CF Double Top</t>
  </si>
  <si>
    <t>27% N, 30% SO3</t>
  </si>
  <si>
    <t>CF Single Top</t>
  </si>
  <si>
    <t>27% N, 12% SO3</t>
  </si>
  <si>
    <t>CF NK Sulphur</t>
  </si>
  <si>
    <t>27% N, 6% K2O, 6% SO3</t>
  </si>
  <si>
    <t>CF KayNitro Sulphur</t>
  </si>
  <si>
    <t>25% N, 13% K2O, 7% SO3</t>
  </si>
  <si>
    <t>CF CropMaster Sulphur</t>
  </si>
  <si>
    <t>27% N, 4% P2O5, 4% K2O, 7% SO3</t>
  </si>
  <si>
    <t>CF MultiCut Sulphur</t>
  </si>
  <si>
    <t>23% N, 4% P2O5, 13% K2O, 7% SO3</t>
  </si>
  <si>
    <t>CF Heartland Sulphur</t>
  </si>
  <si>
    <t>24% N, 8% P2O5, 8% K2O, 8% SO3</t>
  </si>
  <si>
    <t>CF PremierCut Sulphur</t>
  </si>
  <si>
    <t>20% N, 8% P2O5, 12% K2O, 7% SO3</t>
  </si>
  <si>
    <t>CF Swardsman</t>
  </si>
  <si>
    <t>25% N, 5% P2O5, 5% K2O</t>
  </si>
  <si>
    <t>CF Twenty Ten Ten</t>
  </si>
  <si>
    <t>20% N, 10% P2O5, 10% K2O</t>
  </si>
  <si>
    <t>Kalfoss</t>
  </si>
  <si>
    <t>Fertiliser Blends</t>
  </si>
  <si>
    <t>Element</t>
  </si>
  <si>
    <t>Ingredient</t>
  </si>
  <si>
    <t>Blends</t>
  </si>
  <si>
    <t>Quantity of product used and % of each element</t>
  </si>
  <si>
    <t>Phosphate</t>
  </si>
  <si>
    <t>Triple Super phosphate</t>
  </si>
  <si>
    <t>MOP</t>
  </si>
  <si>
    <t>Fertiliser – known footprint</t>
  </si>
  <si>
    <t>Product name</t>
  </si>
  <si>
    <t>Annual quantity  (t)</t>
  </si>
  <si>
    <t>Specific – known footprint</t>
  </si>
  <si>
    <t>Where the specific product footprint is shown on the label</t>
  </si>
  <si>
    <t>Sprays - Generic</t>
  </si>
  <si>
    <t>Annual quantity (kg)</t>
  </si>
  <si>
    <t>Generic</t>
  </si>
  <si>
    <t>Fungicide</t>
  </si>
  <si>
    <t>per kg of active ingredient</t>
  </si>
  <si>
    <t>Pesticide manufacture emissions</t>
  </si>
  <si>
    <t>Growth Regulator</t>
  </si>
  <si>
    <t>Herbicide</t>
  </si>
  <si>
    <t>Insecticide</t>
  </si>
  <si>
    <t>Molluscicides</t>
  </si>
  <si>
    <t>Sprays - Actual</t>
  </si>
  <si>
    <t>Name</t>
  </si>
  <si>
    <t>Annual quantity  (l)</t>
  </si>
  <si>
    <t>Specific fungicides</t>
  </si>
  <si>
    <t>Fungicides</t>
  </si>
  <si>
    <t>Abringo</t>
  </si>
  <si>
    <t>Enter the amount of product used annually, in litres</t>
  </si>
  <si>
    <t>Adexar</t>
  </si>
  <si>
    <t>Alto elite</t>
  </si>
  <si>
    <t>Ascra</t>
  </si>
  <si>
    <t>Aviator</t>
  </si>
  <si>
    <t>Azoxystar</t>
  </si>
  <si>
    <t>Banko 720</t>
  </si>
  <si>
    <t>Boogie X Pro</t>
  </si>
  <si>
    <t>Brutus</t>
  </si>
  <si>
    <t>Capalo</t>
  </si>
  <si>
    <t>Ceratavo plus</t>
  </si>
  <si>
    <t>Cherokee</t>
  </si>
  <si>
    <t>Chlorthalis</t>
  </si>
  <si>
    <t>Claw</t>
  </si>
  <si>
    <t>Clayton Spigot</t>
  </si>
  <si>
    <t>Cyflamid</t>
  </si>
  <si>
    <t>Custodia</t>
  </si>
  <si>
    <t>Daconil</t>
  </si>
  <si>
    <t>Diffcor</t>
  </si>
  <si>
    <t>Divexo</t>
  </si>
  <si>
    <t>Eclipse</t>
  </si>
  <si>
    <t>Elatus</t>
  </si>
  <si>
    <t>Epic</t>
  </si>
  <si>
    <t>Imtrex</t>
  </si>
  <si>
    <t>Fandango</t>
  </si>
  <si>
    <t>Filan</t>
  </si>
  <si>
    <t>Firefly 10</t>
  </si>
  <si>
    <t>Inception Xpro</t>
  </si>
  <si>
    <t>Helix</t>
  </si>
  <si>
    <t>Jager</t>
  </si>
  <si>
    <t>Jaunt</t>
  </si>
  <si>
    <t>Jenton</t>
  </si>
  <si>
    <t>Kayak</t>
  </si>
  <si>
    <t>Kestrel</t>
  </si>
  <si>
    <t>Mirador Extra</t>
  </si>
  <si>
    <t>Pelt</t>
  </si>
  <si>
    <t>Pentangle</t>
  </si>
  <si>
    <t>Priaxor EC</t>
  </si>
  <si>
    <t>Proline 275</t>
  </si>
  <si>
    <t>Pronto</t>
  </si>
  <si>
    <t>Prozaro</t>
  </si>
  <si>
    <t>Recital</t>
  </si>
  <si>
    <t>SAN703</t>
  </si>
  <si>
    <t>Sakura</t>
  </si>
  <si>
    <t>Signum</t>
  </si>
  <si>
    <t>Siltra Xpro</t>
  </si>
  <si>
    <t>Synconil</t>
  </si>
  <si>
    <t>Talius</t>
  </si>
  <si>
    <t>Toledo</t>
  </si>
  <si>
    <t>Zoxi</t>
  </si>
  <si>
    <t>Vesuvius green</t>
  </si>
  <si>
    <t>Vargon</t>
  </si>
  <si>
    <t>Herbicides</t>
  </si>
  <si>
    <t>Specific Herbicides</t>
  </si>
  <si>
    <t>Anthem</t>
  </si>
  <si>
    <t>Astrokerb</t>
  </si>
  <si>
    <t>Avadex</t>
  </si>
  <si>
    <t>Avocet</t>
  </si>
  <si>
    <t>Axial</t>
  </si>
  <si>
    <t>Banastar</t>
  </si>
  <si>
    <t>Bassagra SG</t>
  </si>
  <si>
    <t>Belkar</t>
  </si>
  <si>
    <t>Broadway star</t>
  </si>
  <si>
    <t>Bullion</t>
  </si>
  <si>
    <t>Centium 360</t>
  </si>
  <si>
    <t>Centurion max</t>
  </si>
  <si>
    <t>Chekker</t>
  </si>
  <si>
    <t>Clayton El Nino</t>
  </si>
  <si>
    <t>Clean Crop diode</t>
  </si>
  <si>
    <t>Clean crop forward</t>
  </si>
  <si>
    <t>Cleancrop Gallifrey</t>
  </si>
  <si>
    <t>Cleancrop mondial</t>
  </si>
  <si>
    <t>Compitox plus</t>
  </si>
  <si>
    <t>Cyclops</t>
  </si>
  <si>
    <t>Dow shield 400</t>
  </si>
  <si>
    <t>Duplosan</t>
  </si>
  <si>
    <t>Easel</t>
  </si>
  <si>
    <t>Evo500SC</t>
  </si>
  <si>
    <t>Falcon</t>
  </si>
  <si>
    <t>Foxtrot</t>
  </si>
  <si>
    <t>Fusilade</t>
  </si>
  <si>
    <t>Galop Glyphosate</t>
  </si>
  <si>
    <t>Headland Saxon</t>
  </si>
  <si>
    <t>Herold</t>
  </si>
  <si>
    <t>Horus</t>
  </si>
  <si>
    <t>Hurler</t>
  </si>
  <si>
    <t>Hurricane</t>
  </si>
  <si>
    <t>Inca SX</t>
  </si>
  <si>
    <t>Katamaran Turbo</t>
  </si>
  <si>
    <t>Laser</t>
  </si>
  <si>
    <t>Lay star</t>
  </si>
  <si>
    <t>Liberator</t>
  </si>
  <si>
    <t>MSS optica</t>
  </si>
  <si>
    <t>Master Gly</t>
  </si>
  <si>
    <t>Minstrel</t>
  </si>
  <si>
    <t>Mircam plus</t>
  </si>
  <si>
    <t>Movon</t>
  </si>
  <si>
    <t>Nirvana</t>
  </si>
  <si>
    <t>Orial 50 SX</t>
  </si>
  <si>
    <t>Oriet</t>
  </si>
  <si>
    <t>Oskar</t>
  </si>
  <si>
    <t>Ovaton</t>
  </si>
  <si>
    <t>Paleo</t>
  </si>
  <si>
    <t>Panarex</t>
  </si>
  <si>
    <t>Pixxaro</t>
  </si>
  <si>
    <t>Presite SX</t>
  </si>
  <si>
    <t>Proper Flo</t>
  </si>
  <si>
    <t>Ovation</t>
  </si>
  <si>
    <t>Pilot Ultra</t>
  </si>
  <si>
    <t>Pontos</t>
  </si>
  <si>
    <t>Ralloss</t>
  </si>
  <si>
    <t>Rango</t>
  </si>
  <si>
    <t>Rodeo</t>
  </si>
  <si>
    <t>Reglone</t>
  </si>
  <si>
    <t>Rosate</t>
  </si>
  <si>
    <t>Salsa</t>
  </si>
  <si>
    <t>Samurai</t>
  </si>
  <si>
    <t>Shogun</t>
  </si>
  <si>
    <t>Starane XL</t>
  </si>
  <si>
    <t>Strada</t>
  </si>
  <si>
    <t>Sultan</t>
  </si>
  <si>
    <t>Touchdown Quattro</t>
  </si>
  <si>
    <t>Wicket</t>
  </si>
  <si>
    <t>Specific Insecticides</t>
  </si>
  <si>
    <t>Insecticides</t>
  </si>
  <si>
    <t>Clean crop</t>
  </si>
  <si>
    <t>Hallmark Xeon</t>
  </si>
  <si>
    <t>Laidir</t>
  </si>
  <si>
    <t>Lamdastar</t>
  </si>
  <si>
    <t>Sumi Alpha</t>
  </si>
  <si>
    <t>Livestock</t>
  </si>
  <si>
    <t>This section works out the nitrous oxide and methane emissions from animals' enteric fermentation and manures, and from imported feeds</t>
  </si>
  <si>
    <t>Part (a)</t>
  </si>
  <si>
    <t>N2O from waste handling</t>
  </si>
  <si>
    <t>Part (b)</t>
  </si>
  <si>
    <t>N kg/hd/yr</t>
  </si>
  <si>
    <t>Liquid (no crust)</t>
  </si>
  <si>
    <t>Solid storage and dry lot</t>
  </si>
  <si>
    <t>Pasture, Range and Paddock</t>
  </si>
  <si>
    <t>Daily Spread (Fresh manure)</t>
  </si>
  <si>
    <t>Animal</t>
  </si>
  <si>
    <t>Head of livestock this year</t>
  </si>
  <si>
    <t>Factor</t>
  </si>
  <si>
    <t>% stored</t>
  </si>
  <si>
    <t>CO2e - correction for previously stored manures - liquid</t>
  </si>
  <si>
    <t>CO2e - correction for previously stored manures - solid</t>
  </si>
  <si>
    <t>Total %</t>
  </si>
  <si>
    <t>Total CO2e</t>
  </si>
  <si>
    <t>Relative cow size</t>
  </si>
  <si>
    <t>Atmospheric deposition</t>
  </si>
  <si>
    <t>CO2e from atmospheric deposition</t>
  </si>
  <si>
    <r>
      <rPr>
        <b/>
        <sz val="9"/>
        <color rgb="FFF3F3F3"/>
        <rFont val="Poppins"/>
        <charset val="1"/>
      </rPr>
      <t xml:space="preserve">Indirect N2O emissions
Leadching and Runoff
</t>
    </r>
    <r>
      <rPr>
        <sz val="9"/>
        <color rgb="FFF3F3F3"/>
        <rFont val="Poppins"/>
        <charset val="1"/>
      </rPr>
      <t xml:space="preserve">(kgCO2e)
</t>
    </r>
  </si>
  <si>
    <r>
      <rPr>
        <b/>
        <sz val="9"/>
        <color rgb="FFF3F3F3"/>
        <rFont val="Poppins"/>
        <charset val="1"/>
      </rPr>
      <t xml:space="preserve">Enteric Methane
</t>
    </r>
    <r>
      <rPr>
        <sz val="9"/>
        <color rgb="FFF3F3F3"/>
        <rFont val="Poppins"/>
        <charset val="1"/>
      </rPr>
      <t>(kg CH4 / head)</t>
    </r>
  </si>
  <si>
    <r>
      <rPr>
        <b/>
        <sz val="9"/>
        <color rgb="FFF3F3F3"/>
        <rFont val="Poppins"/>
        <charset val="1"/>
      </rPr>
      <t xml:space="preserve">Enteric Emissions
</t>
    </r>
    <r>
      <rPr>
        <sz val="9"/>
        <color rgb="FFF3F3F3"/>
        <rFont val="Poppins"/>
        <charset val="1"/>
      </rPr>
      <t xml:space="preserve"> (kgCO2e / head)</t>
    </r>
  </si>
  <si>
    <r>
      <rPr>
        <b/>
        <sz val="9"/>
        <color rgb="FFF3F3F3"/>
        <rFont val="Poppins"/>
        <charset val="1"/>
      </rPr>
      <t xml:space="preserve">Manure Methane per Animal 
</t>
    </r>
    <r>
      <rPr>
        <sz val="9"/>
        <color rgb="FFF3F3F3"/>
        <rFont val="Poppins"/>
        <charset val="1"/>
      </rPr>
      <t>(kgCH4 /head)</t>
    </r>
  </si>
  <si>
    <r>
      <rPr>
        <b/>
        <sz val="9"/>
        <color rgb="FFF3F3F3"/>
        <rFont val="Poppins"/>
        <charset val="1"/>
      </rPr>
      <t xml:space="preserve">Emissions from Manure
</t>
    </r>
    <r>
      <rPr>
        <sz val="9"/>
        <color rgb="FFF3F3F3"/>
        <rFont val="Poppins"/>
        <charset val="1"/>
      </rPr>
      <t xml:space="preserve"> (kgCO2e)</t>
    </r>
  </si>
  <si>
    <r>
      <rPr>
        <b/>
        <sz val="9"/>
        <color rgb="FFF3F3F3"/>
        <rFont val="Poppins"/>
        <charset val="1"/>
      </rPr>
      <t xml:space="preserve">Total methane per animal 
</t>
    </r>
    <r>
      <rPr>
        <sz val="9"/>
        <color rgb="FFF3F3F3"/>
        <rFont val="Poppins"/>
        <charset val="1"/>
      </rPr>
      <t>(t CH4)</t>
    </r>
  </si>
  <si>
    <r>
      <rPr>
        <b/>
        <sz val="9"/>
        <color rgb="FFF3F3F3"/>
        <rFont val="Poppins"/>
        <charset val="1"/>
      </rPr>
      <t xml:space="preserve">Total CO2e for livestock </t>
    </r>
    <r>
      <rPr>
        <b/>
        <u/>
        <sz val="9"/>
        <color rgb="FFF3F3F3"/>
        <rFont val="Poppins"/>
        <charset val="1"/>
      </rPr>
      <t>(tonnes/yr)</t>
    </r>
  </si>
  <si>
    <r>
      <rPr>
        <b/>
        <sz val="9"/>
        <color rgb="FF98EB2A"/>
        <rFont val="Poppins"/>
        <charset val="1"/>
      </rPr>
      <t xml:space="preserve">Total N2O Emissions
</t>
    </r>
    <r>
      <rPr>
        <sz val="9"/>
        <color rgb="FF98EB2A"/>
        <rFont val="Poppins"/>
        <charset val="1"/>
      </rPr>
      <t>(kgN2O)</t>
    </r>
  </si>
  <si>
    <t>Subtotal</t>
  </si>
  <si>
    <t>Reference number</t>
  </si>
  <si>
    <t>Location</t>
  </si>
  <si>
    <t>Page no.</t>
  </si>
  <si>
    <t>Study</t>
  </si>
  <si>
    <t>Dairy cow milk yield (litres/yr/cow – average)</t>
  </si>
  <si>
    <t>Dairy cows</t>
  </si>
  <si>
    <t>4&amp;4a</t>
  </si>
  <si>
    <t>Tables A 3.3.2 &amp; A3.3.4</t>
  </si>
  <si>
    <t>2019 UK GHG inventory &amp; Annex 3</t>
  </si>
  <si>
    <t>Other calculations on N20 unchanged</t>
  </si>
  <si>
    <t xml:space="preserve">Current methane coversion GWP is 28 http://www.ghgprotocol.org/sites/default/files/ghgp/Global-Warming-Potential-Values%20%28Feb%2016%202016%29_1.pdf </t>
  </si>
  <si>
    <t>Dairy heifers</t>
  </si>
  <si>
    <t xml:space="preserve">Table A 3.3.2 </t>
  </si>
  <si>
    <t>Current nitrous oxide GWP potential is 265</t>
  </si>
  <si>
    <t>Dairy replacements &gt; 1 year</t>
  </si>
  <si>
    <t>Also see N2O &amp; CH4 worksheets</t>
  </si>
  <si>
    <t>Dairy calves &lt; 1 year</t>
  </si>
  <si>
    <t>Beef weight (Kg per head, average)</t>
  </si>
  <si>
    <t xml:space="preserve">Beef Cows   </t>
  </si>
  <si>
    <t>Beef females for slaughter</t>
  </si>
  <si>
    <t>Bulls for breeding</t>
  </si>
  <si>
    <t>Cereal fed bull</t>
  </si>
  <si>
    <t>Heifers for breeding</t>
  </si>
  <si>
    <t>Steers</t>
  </si>
  <si>
    <t>Other pigs 20 - 50 kg</t>
  </si>
  <si>
    <t>Tables A 3.3.3, A 3.3.13,  A 3.3.18</t>
  </si>
  <si>
    <t>Fattening and other pigs &gt; 50kg</t>
  </si>
  <si>
    <t>Breeding pigs &gt;50kg</t>
  </si>
  <si>
    <t>Pigs – weaners &gt;20kg</t>
  </si>
  <si>
    <t>Ewes</t>
  </si>
  <si>
    <t>Rams</t>
  </si>
  <si>
    <t>Lambs</t>
  </si>
  <si>
    <t>Goats</t>
  </si>
  <si>
    <t>Horses</t>
  </si>
  <si>
    <t>Deer (all)</t>
  </si>
  <si>
    <t>Chickens – layers</t>
  </si>
  <si>
    <t>Checkens – broilers</t>
  </si>
  <si>
    <t>Breeding stock (all poultry)</t>
  </si>
  <si>
    <t>Pullets</t>
  </si>
  <si>
    <t>Ducks</t>
  </si>
  <si>
    <t>Turkeys</t>
  </si>
  <si>
    <t>Geese</t>
  </si>
  <si>
    <t>Imported feed to the farm</t>
  </si>
  <si>
    <t>Annual quantity</t>
  </si>
  <si>
    <t>Factor Units</t>
  </si>
  <si>
    <r>
      <rPr>
        <b/>
        <sz val="9"/>
        <color rgb="FF46382F"/>
        <rFont val="Poppins"/>
        <charset val="1"/>
      </rPr>
      <t xml:space="preserve">Emissions
</t>
    </r>
    <r>
      <rPr>
        <sz val="9"/>
        <color rgb="FF46382F"/>
        <rFont val="Poppins"/>
        <charset val="1"/>
      </rPr>
      <t>( tCO2e / t feed)</t>
    </r>
  </si>
  <si>
    <r>
      <rPr>
        <b/>
        <sz val="11"/>
        <color rgb="FF98EB2A"/>
        <rFont val="Calibri"/>
        <charset val="1"/>
      </rPr>
      <t xml:space="preserve">Nitrogen Content
</t>
    </r>
    <r>
      <rPr>
        <sz val="11"/>
        <color rgb="FF98EB2A"/>
        <rFont val="Calibri"/>
        <charset val="1"/>
      </rPr>
      <t>(kg N / t input)</t>
    </r>
  </si>
  <si>
    <r>
      <rPr>
        <b/>
        <sz val="11"/>
        <color rgb="FF98EB2A"/>
        <rFont val="Calibri"/>
        <charset val="1"/>
      </rPr>
      <t xml:space="preserve">Total Nitrogen
</t>
    </r>
    <r>
      <rPr>
        <sz val="11"/>
        <color rgb="FF98EB2A"/>
        <rFont val="Calibri"/>
        <charset val="1"/>
      </rPr>
      <t>(kg N)</t>
    </r>
  </si>
  <si>
    <t xml:space="preserve">Organic feed  </t>
  </si>
  <si>
    <t>Wheat – feed</t>
  </si>
  <si>
    <t>t CO2e/t</t>
  </si>
  <si>
    <t>3 and 17</t>
  </si>
  <si>
    <t>Table 51 Page 71/Table 49, Page 78</t>
  </si>
  <si>
    <t>Determining the environmental burdens and resource use/GHG emissions from food</t>
  </si>
  <si>
    <t>Average used due to quite different figures</t>
  </si>
  <si>
    <t>Wheat – straw</t>
  </si>
  <si>
    <t>Table 48, Page 78</t>
  </si>
  <si>
    <t>GHG emissions from food</t>
  </si>
  <si>
    <t xml:space="preserve">Silage  </t>
  </si>
  <si>
    <t>Table 2 Page 10</t>
  </si>
  <si>
    <t>Oil Seed Rape – meal</t>
  </si>
  <si>
    <t>Oil Seed Rape – oil</t>
  </si>
  <si>
    <t>Stubble turnips</t>
  </si>
  <si>
    <t>Winter beans</t>
  </si>
  <si>
    <t>Non-organic feed</t>
  </si>
  <si>
    <t xml:space="preserve">Silage </t>
  </si>
  <si>
    <t>Maize silage</t>
  </si>
  <si>
    <t>Flaked maize</t>
  </si>
  <si>
    <t>Column B</t>
  </si>
  <si>
    <t>Winter wheat – feed</t>
  </si>
  <si>
    <t>Spring wheat – feed</t>
  </si>
  <si>
    <t>Spring wheat – straw</t>
  </si>
  <si>
    <t>Oil Seed Rape meal (average)</t>
  </si>
  <si>
    <t>Oil Seed Rape meal (UK)</t>
  </si>
  <si>
    <t>Soya meal (average)</t>
  </si>
  <si>
    <t>Soya hulls (average)</t>
  </si>
  <si>
    <t>Soya oil</t>
  </si>
  <si>
    <t>Winter barley – feed</t>
  </si>
  <si>
    <t xml:space="preserve">Winter barley – straw </t>
  </si>
  <si>
    <t>Lucerne</t>
  </si>
  <si>
    <t>Peas</t>
  </si>
  <si>
    <t>Sugarbeet</t>
  </si>
  <si>
    <t>Triticale</t>
  </si>
  <si>
    <t>Wheat feed (by product)</t>
  </si>
  <si>
    <t>16% CP Dairy blend</t>
  </si>
  <si>
    <t>Livestock feeds worksheet</t>
  </si>
  <si>
    <t>Farm Carbon Calculator calcuations</t>
  </si>
  <si>
    <t>18% CP Dairy blend</t>
  </si>
  <si>
    <t>18% Fibre blend</t>
  </si>
  <si>
    <t>18% starch compound</t>
  </si>
  <si>
    <t>21% CP Dairy blend</t>
  </si>
  <si>
    <t>24% CP Dairy compound</t>
  </si>
  <si>
    <t>Premix minerals for broilers</t>
  </si>
  <si>
    <t>Premix minerals for pigs</t>
  </si>
  <si>
    <t>Grand Total</t>
  </si>
  <si>
    <t>SIGN OFF</t>
  </si>
  <si>
    <r>
      <rPr>
        <sz val="9"/>
        <color rgb="FF46382F"/>
        <rFont val="Poppins"/>
        <charset val="1"/>
      </rPr>
      <t>1</t>
    </r>
    <r>
      <rPr>
        <vertAlign val="superscript"/>
        <sz val="9"/>
        <color rgb="FF46382F"/>
        <rFont val="Poppins"/>
        <charset val="1"/>
      </rPr>
      <t>st</t>
    </r>
    <r>
      <rPr>
        <sz val="9"/>
        <color rgb="FF46382F"/>
        <rFont val="Poppins"/>
        <charset val="1"/>
      </rPr>
      <t xml:space="preserve"> draft</t>
    </r>
  </si>
  <si>
    <t>Jonathan Smith</t>
  </si>
  <si>
    <t>Waste &amp; Recycling</t>
  </si>
  <si>
    <t>The GHG emissions from landfill, and the savings from recycling and composting materials</t>
  </si>
  <si>
    <t>Landfill</t>
  </si>
  <si>
    <t>Recycling</t>
  </si>
  <si>
    <t>Composting/AD</t>
  </si>
  <si>
    <t>Waste to energy</t>
  </si>
  <si>
    <t>Annual amount</t>
  </si>
  <si>
    <t>Section</t>
  </si>
  <si>
    <t>Check invoices from waste company</t>
  </si>
  <si>
    <t>Batteries</t>
  </si>
  <si>
    <t>Domestic</t>
  </si>
  <si>
    <t>Use best estimate for amounts if not certain</t>
  </si>
  <si>
    <t>Vehicle</t>
  </si>
  <si>
    <t>Landfill &amp; Composting/AD</t>
  </si>
  <si>
    <t>2019 Defra GHG conversion factors</t>
  </si>
  <si>
    <t>Scrap metal</t>
  </si>
  <si>
    <t>GHG emissions for recycling</t>
  </si>
  <si>
    <t>Oil</t>
  </si>
  <si>
    <t xml:space="preserve">Waste to energy balance method </t>
  </si>
  <si>
    <t>(covers all items)</t>
  </si>
  <si>
    <t>Electrical items</t>
  </si>
  <si>
    <t>Fridges &amp; freezers</t>
  </si>
  <si>
    <t>Other</t>
  </si>
  <si>
    <t>Mixed</t>
  </si>
  <si>
    <t>Plastics</t>
  </si>
  <si>
    <t>LDPE</t>
  </si>
  <si>
    <t>PET</t>
  </si>
  <si>
    <t xml:space="preserve">PP </t>
  </si>
  <si>
    <t>PVC</t>
  </si>
  <si>
    <t>Municipal waste</t>
  </si>
  <si>
    <t>Organic wastes</t>
  </si>
  <si>
    <t>Food and drink</t>
  </si>
  <si>
    <t>Green</t>
  </si>
  <si>
    <t>Clothing</t>
  </si>
  <si>
    <t>Mattresses</t>
  </si>
  <si>
    <t>Distribution &amp; Refrigeration</t>
  </si>
  <si>
    <t>This works out GHG emissions from distributing and refrigerating food products</t>
  </si>
  <si>
    <t>Distribution from the farm gate to point of sale – be that processor, distribution point, shop or customer’s house</t>
  </si>
  <si>
    <t>Note: if you use your own vehicles then you should have already captured the emissions on the Fuels page – don’t double count!</t>
  </si>
  <si>
    <t>Transport type</t>
  </si>
  <si>
    <t>Vehicle type</t>
  </si>
  <si>
    <r>
      <rPr>
        <b/>
        <sz val="9"/>
        <color rgb="FFF3F3F3"/>
        <rFont val="Calibri"/>
        <family val="2"/>
        <charset val="1"/>
      </rPr>
      <t>Reference</t>
    </r>
    <r>
      <rPr>
        <sz val="9"/>
        <color rgb="FFF3F3F3"/>
        <rFont val="Calibri"/>
        <family val="2"/>
        <charset val="1"/>
      </rPr>
      <t xml:space="preserve"> (e.g. potatoes to Tesco)</t>
    </r>
  </si>
  <si>
    <r>
      <rPr>
        <b/>
        <sz val="9"/>
        <color rgb="FFF3F3F3"/>
        <rFont val="Calibri"/>
        <family val="2"/>
        <charset val="1"/>
      </rPr>
      <t>Delivery distance</t>
    </r>
    <r>
      <rPr>
        <sz val="9"/>
        <color rgb="FFF3F3F3"/>
        <rFont val="Calibri"/>
        <family val="2"/>
        <charset val="1"/>
      </rPr>
      <t xml:space="preserve"> (miles)</t>
    </r>
  </si>
  <si>
    <r>
      <rPr>
        <b/>
        <sz val="9"/>
        <color rgb="FFF3F3F3"/>
        <rFont val="Calibri"/>
        <family val="2"/>
        <charset val="1"/>
      </rPr>
      <t>Weight carried per journey</t>
    </r>
    <r>
      <rPr>
        <sz val="9"/>
        <color rgb="FFF3F3F3"/>
        <rFont val="Calibri"/>
        <family val="2"/>
        <charset val="1"/>
      </rPr>
      <t xml:space="preserve"> (tonnes)</t>
    </r>
  </si>
  <si>
    <t>How many times per year?</t>
  </si>
  <si>
    <t>Produce delivered</t>
  </si>
  <si>
    <t>Road - Contracted</t>
  </si>
  <si>
    <t>Van (up to 3.5t)</t>
  </si>
  <si>
    <t>Lorry (3.5 – 33t)</t>
  </si>
  <si>
    <t>Lorry (3.5 – 33t) refrigerated</t>
  </si>
  <si>
    <t>HGV (33t +)</t>
  </si>
  <si>
    <t>HGV (33t +) refrigerated</t>
  </si>
  <si>
    <t>Road - Own Vehichle</t>
  </si>
  <si>
    <t>Sea freight</t>
  </si>
  <si>
    <t>Cargo ship</t>
  </si>
  <si>
    <t>Air frieght</t>
  </si>
  <si>
    <t>Rail</t>
  </si>
  <si>
    <t>Direct fuel use</t>
  </si>
  <si>
    <r>
      <rPr>
        <b/>
        <sz val="9"/>
        <color rgb="FF46382F"/>
        <rFont val="Calibri"/>
        <family val="2"/>
        <charset val="1"/>
      </rPr>
      <t xml:space="preserve">Annual fuel use
</t>
    </r>
    <r>
      <rPr>
        <sz val="9"/>
        <color rgb="FF46382F"/>
        <rFont val="Calibri"/>
        <family val="2"/>
        <charset val="1"/>
      </rPr>
      <t>(l)</t>
    </r>
  </si>
  <si>
    <t>Note: don’t double count anything from Fuels section</t>
  </si>
  <si>
    <t>Contracted Vehicle</t>
  </si>
  <si>
    <t>Use this if you use a contractor to deliver</t>
  </si>
  <si>
    <t>2021 Defra GHG conversion factors</t>
  </si>
  <si>
    <t>Own Vehicle</t>
  </si>
  <si>
    <t>Use this if you use your own vehicles to deliver</t>
  </si>
  <si>
    <t>Refrigeration</t>
  </si>
  <si>
    <t>Reference (e.g. ‘walk in fridge 1’)</t>
  </si>
  <si>
    <t>tonnes CO2e</t>
  </si>
  <si>
    <t>Total emissions</t>
  </si>
  <si>
    <t>To work out refrigerant gas losses use this calculator</t>
  </si>
  <si>
    <t>Use WS 1a, sales-based approach</t>
  </si>
  <si>
    <t>Refrigerant Use Calculator, GHG protocol</t>
  </si>
  <si>
    <t xml:space="preserve">GHG Protocol refrigerant calculator https://ghgprotocol.org/sites/default/files/hfc-pfc_0.xls </t>
  </si>
  <si>
    <t>Enter figure here</t>
  </si>
  <si>
    <t>Use WS 1a</t>
  </si>
  <si>
    <t>Carbon Sequestration</t>
  </si>
  <si>
    <t>This section calculates the carbon sequestered (absorbed) by the plants and soils on your land</t>
  </si>
  <si>
    <t>Carbon sink</t>
  </si>
  <si>
    <t>Ref</t>
  </si>
  <si>
    <t>Soil Organic Matter</t>
  </si>
  <si>
    <t>Field reference</t>
  </si>
  <si>
    <t>Area of field (ha)</t>
  </si>
  <si>
    <t>Soil Bulk density (g/cm3)</t>
  </si>
  <si>
    <t>SOM (%)</t>
  </si>
  <si>
    <t>Year</t>
  </si>
  <si>
    <t>SOM measurements</t>
  </si>
  <si>
    <t xml:space="preserve">If you have SOM results from at least two different years on any of your fields please enter the details below. The more years’ worth of data you have the better! </t>
  </si>
  <si>
    <t>See our SOM video for more guidance</t>
  </si>
  <si>
    <r>
      <rPr>
        <b/>
        <u/>
        <sz val="10"/>
        <color rgb="FF46382F"/>
        <rFont val="Poppins"/>
        <charset val="1"/>
      </rPr>
      <t>or</t>
    </r>
    <r>
      <rPr>
        <b/>
        <sz val="10"/>
        <color rgb="FF46382F"/>
        <rFont val="Poppins"/>
        <charset val="1"/>
      </rPr>
      <t xml:space="preserve"> Soil Organic Carbon</t>
    </r>
  </si>
  <si>
    <t>SOC (%)</t>
  </si>
  <si>
    <t>SOC measurments</t>
  </si>
  <si>
    <t>Soil Organic Carbon</t>
  </si>
  <si>
    <t>tonnes CO2/ha</t>
  </si>
  <si>
    <t>Soil Organic Carbon Stocks</t>
  </si>
  <si>
    <t>If you have data for soil carbon and want to record the stocks of it here. Note at opresent this doesn’t impact on your carbon footprint</t>
  </si>
  <si>
    <t>Cultivated Peat Soils</t>
  </si>
  <si>
    <t>Peat Soils (Histosols)</t>
  </si>
  <si>
    <t>No SOM measurements</t>
  </si>
  <si>
    <t>Only applicable if growing on histosols (peat soils) – above 20% SOM</t>
  </si>
  <si>
    <t>GHG emissions intensively managed peat soils</t>
  </si>
  <si>
    <t>SOM measurements carried out</t>
  </si>
  <si>
    <t>If you’ve already entered data for the farm in SOM above, use this function.</t>
  </si>
  <si>
    <t>Woodland</t>
  </si>
  <si>
    <t>Area (ha)</t>
  </si>
  <si>
    <t>Species</t>
  </si>
  <si>
    <t>Age</t>
  </si>
  <si>
    <t>Species and age specific</t>
  </si>
  <si>
    <t>Woodland: detailed analysis</t>
  </si>
  <si>
    <t>Use this option instead of average if possible</t>
  </si>
  <si>
    <t>10 &amp; 19</t>
  </si>
  <si>
    <t>Woodland Carbon Code &amp; Farm Carbon Calculator calculations</t>
  </si>
  <si>
    <t>Use drop down options for species and age</t>
  </si>
  <si>
    <t>Note: use farm maps to assist</t>
  </si>
  <si>
    <t>Average options</t>
  </si>
  <si>
    <t xml:space="preserve">Woodland: mixed </t>
  </si>
  <si>
    <t>If using averages, select the age profile of a woodland too</t>
  </si>
  <si>
    <t>Woodland: coniferous</t>
  </si>
  <si>
    <t>Woodland: broadleaf</t>
  </si>
  <si>
    <t>Number of trees</t>
  </si>
  <si>
    <t>Average area under tree crown (m2)</t>
  </si>
  <si>
    <t>In field trees</t>
  </si>
  <si>
    <t>For single or several large trees in fields</t>
  </si>
  <si>
    <t>Woodland Carbon Code</t>
  </si>
  <si>
    <t>Hedgerows</t>
  </si>
  <si>
    <t>Average Width (m)</t>
  </si>
  <si>
    <t>Total Length (m)</t>
  </si>
  <si>
    <t>Hedgerows – managed</t>
  </si>
  <si>
    <t>Hedgerows – large growth with trees</t>
  </si>
  <si>
    <t>Total length across the whole farm</t>
  </si>
  <si>
    <t>Perennial crops</t>
  </si>
  <si>
    <t>Top Fruit</t>
  </si>
  <si>
    <t>Carbon sequestration in orchard crops</t>
  </si>
  <si>
    <t>Stone Fruit (plums, cherries, etc)</t>
  </si>
  <si>
    <t>Grape vines</t>
  </si>
  <si>
    <t>27 &amp; 28</t>
  </si>
  <si>
    <t>Carlisle &amp; Vicente</t>
  </si>
  <si>
    <t>Miscanthus</t>
  </si>
  <si>
    <t>Dondini et al</t>
  </si>
  <si>
    <t>Willow coppice</t>
  </si>
  <si>
    <t>30 &amp; 31</t>
  </si>
  <si>
    <t>Rytter and Grogan &amp; Matthews</t>
  </si>
  <si>
    <t>Poplar</t>
  </si>
  <si>
    <t>32 &amp; 30</t>
  </si>
  <si>
    <t>Ventura et al &amp; Rytter</t>
  </si>
  <si>
    <t>Field margins</t>
  </si>
  <si>
    <t>Width (m)</t>
  </si>
  <si>
    <t>Length (m)</t>
  </si>
  <si>
    <t>Uncultivated</t>
  </si>
  <si>
    <t>Length across the whole farm</t>
  </si>
  <si>
    <t>Managing field margins for biodiversity and carbon sequestration</t>
  </si>
  <si>
    <t>Wetland</t>
  </si>
  <si>
    <t>Permanent peat wetland (ungrazed)</t>
  </si>
  <si>
    <t>Definition: land that is permanently or seasonally flooded</t>
  </si>
  <si>
    <t>Measuring holistic carbon footprints for lamb and beef farms</t>
  </si>
  <si>
    <t>Land use change – losses</t>
  </si>
  <si>
    <r>
      <rPr>
        <sz val="9"/>
        <rFont val="Calibri"/>
        <family val="2"/>
        <charset val="1"/>
      </rPr>
      <t xml:space="preserve">Record any major land use changes from the past 12 months </t>
    </r>
    <r>
      <rPr>
        <b/>
        <sz val="9"/>
        <rFont val="Calibri"/>
        <family val="2"/>
        <charset val="1"/>
      </rPr>
      <t>(this will not be applicable to most farms)</t>
    </r>
  </si>
  <si>
    <t>If you recorded SOM changes on these areas then include it in SOM measurements instead (it should show SOM losses)</t>
  </si>
  <si>
    <t>Woodland to pasture</t>
  </si>
  <si>
    <t>This will not be applicable to most farms</t>
  </si>
  <si>
    <t>UK Land use and carbon sequestration options</t>
  </si>
  <si>
    <t>Woodland to arable</t>
  </si>
  <si>
    <t>Peat land to arable</t>
  </si>
  <si>
    <t>Wetland to arable</t>
  </si>
  <si>
    <t>Grass to arable</t>
  </si>
  <si>
    <t>Moorland to grass</t>
  </si>
  <si>
    <t>Perennial crops to arable</t>
  </si>
  <si>
    <t xml:space="preserve">Degraded wetland habitat </t>
  </si>
  <si>
    <t>Agri-environment options on soil carbon and climate change mitigation</t>
  </si>
  <si>
    <t>Habitats</t>
  </si>
  <si>
    <t>Proxy values for changes in habitat</t>
  </si>
  <si>
    <t>Arable to unfertilised grassland (HJ3)</t>
  </si>
  <si>
    <t>Same codes used for Countryside Stewarship</t>
  </si>
  <si>
    <t>Hedgerow margins (OB2)</t>
  </si>
  <si>
    <t>Don’t double count with other sequestration figures – e.g. SOM measurements</t>
  </si>
  <si>
    <t>Arable to Floristically enhanced grass margin (HE10)</t>
  </si>
  <si>
    <t>Arable to Grass buffer strip (EE3/OE3)</t>
  </si>
  <si>
    <t>Arable to Beetle banks (OHF7)</t>
  </si>
  <si>
    <t>Rough permanent grasslant to Wood pasture and parkland (HC13)</t>
  </si>
  <si>
    <t>Rough permanent grassland</t>
  </si>
  <si>
    <t>Rough Permanent grassland to Rough grazing for birds (HL8)</t>
  </si>
  <si>
    <t>Rough Permanent Grassland to Scrub areas (HC17)</t>
  </si>
  <si>
    <t>Countryside Stewardship Scheme</t>
  </si>
  <si>
    <t>Option code (choose from drop down)</t>
  </si>
  <si>
    <t>Baseline</t>
  </si>
  <si>
    <t xml:space="preserve">References </t>
  </si>
  <si>
    <t>May 2022 (Version 5.4) Farm Carbon Calculator references</t>
  </si>
  <si>
    <t>Number</t>
  </si>
  <si>
    <t>Author</t>
  </si>
  <si>
    <t>Title</t>
  </si>
  <si>
    <t>Web Link</t>
  </si>
  <si>
    <t>Defra (2020)</t>
  </si>
  <si>
    <t>2020 GHG conversion factors</t>
  </si>
  <si>
    <t xml:space="preserve">https://www.gov.uk/government/publications/greenhouse-gas-reporting-conversion-factors-2020 </t>
  </si>
  <si>
    <t>1a</t>
  </si>
  <si>
    <t>2020 GHG conversion factors – methodology</t>
  </si>
  <si>
    <t>Hammond and Jones (2011)</t>
  </si>
  <si>
    <t>2011 Energy and carbon (ICE) database v2.0</t>
  </si>
  <si>
    <t>Jones (2019)</t>
  </si>
  <si>
    <t>ICE database v 3.0</t>
  </si>
  <si>
    <t xml:space="preserve">https://circularecology.com/embodied-carbon-footprint-database.html </t>
  </si>
  <si>
    <t>Williams et al. (2006)</t>
  </si>
  <si>
    <t>Determining the environmental burdens and resource use in the production of agricultural and horticultural commodities</t>
  </si>
  <si>
    <t>NAEI (2017)</t>
  </si>
  <si>
    <t>2017 UK GHG inventory</t>
  </si>
  <si>
    <t xml:space="preserve">https://naei.beis.gov.uk/reports/reports?report_id=981 </t>
  </si>
  <si>
    <t>4a</t>
  </si>
  <si>
    <t>2017 UK GHG inventory Annexes</t>
  </si>
  <si>
    <t>Andersen et al (2010)</t>
  </si>
  <si>
    <t>GHG emissions from composting</t>
  </si>
  <si>
    <t xml:space="preserve">https://backend.orbit.dtu.dk/ws/portalfiles/portal/118476978/Andersen_et_al._GHG_emissions_from_composting_self_archive.pdf </t>
  </si>
  <si>
    <t>Cuttle et al. (2003)</t>
  </si>
  <si>
    <t>A review of leguminous fertility-building crops, with particular reference to nitrogen fixation and utilisation</t>
  </si>
  <si>
    <t>Phong (2012)</t>
  </si>
  <si>
    <t>GHG emissions from composting and AD plants</t>
  </si>
  <si>
    <t xml:space="preserve">http://hss.ulb.uni-bonn.de/2012/3002/3002.pdf </t>
  </si>
  <si>
    <t>Amon et al</t>
  </si>
  <si>
    <t>Emissions from composted and anaerobically stored farm yard manure</t>
  </si>
  <si>
    <t xml:space="preserve">http://ramiran.uvlf.sk/doc98/FIN-POST/AMON-BAR.pdf </t>
  </si>
  <si>
    <t>Cool Farm Tool</t>
  </si>
  <si>
    <t>Fertiliser GHG calculator (spreadsheet)</t>
  </si>
  <si>
    <t>Woodland Carbon Code (2018)</t>
  </si>
  <si>
    <t xml:space="preserve">Carbon Lookup tables v2.0; see also 'Woodland' worksheet </t>
  </si>
  <si>
    <t xml:space="preserve">https://www.woodlandcarboncode.org.uk/standard-and-guidance/3-carbon-sequestration/3-3-project-carbon-sequestration </t>
  </si>
  <si>
    <t>Sustainable agriculture network</t>
  </si>
  <si>
    <t>Managing cover crops profitably</t>
  </si>
  <si>
    <t>GHG Protocol</t>
  </si>
  <si>
    <t>Refrigerant use calculator</t>
  </si>
  <si>
    <t xml:space="preserve">https://ghgprotocol.org/sites/default/files/hfc-pfc_0.xls </t>
  </si>
  <si>
    <t>Edwards-Jones et al</t>
  </si>
  <si>
    <t>Brentrup et al (2016)</t>
  </si>
  <si>
    <t>LCA of fertiliser production worldwide</t>
  </si>
  <si>
    <t>Berners-Lee</t>
  </si>
  <si>
    <t xml:space="preserve">https://sw-consulting.co.uk/books </t>
  </si>
  <si>
    <t xml:space="preserve">Warwick HRI </t>
  </si>
  <si>
    <t xml:space="preserve">http://randd.defra.gov.uk/Default.aspx?Module=More&amp;Location=None&amp;ProjectID=15967 </t>
  </si>
  <si>
    <t>ADAS</t>
  </si>
  <si>
    <t>Assessing GHG emissions from food</t>
  </si>
  <si>
    <t xml:space="preserve">http://randd.defra.gov.uk/Document.aspx?Document=FO0404_8543_TRP.pdf </t>
  </si>
  <si>
    <t>Livestock feeds environmental impacts</t>
  </si>
  <si>
    <t xml:space="preserve">http://globalfeedlca.org/gfli-database/gfli-database-tool/ </t>
  </si>
  <si>
    <t>Farm Carbon Calculator</t>
  </si>
  <si>
    <t>Calculations made by Farm Carbon Calculator</t>
  </si>
  <si>
    <t>From discussions with David McNaughton (Soya UK Managing Director) on crop yields and residues</t>
  </si>
  <si>
    <t>Taft et al (2016)</t>
  </si>
  <si>
    <t>GHG from intensively managed peat soils</t>
  </si>
  <si>
    <t xml:space="preserve">https://www.sciencedirect.com/science/article/abs/pii/S0167880916305692 </t>
  </si>
  <si>
    <t>Axe et al (2017)</t>
  </si>
  <si>
    <t>Carbon storage in hedge biomass</t>
  </si>
  <si>
    <t xml:space="preserve">https://www.sciencedirect.com/science/article/abs/pii/S0167880917303584 </t>
  </si>
  <si>
    <t>Smith et al (2007)</t>
  </si>
  <si>
    <t>UK land use and carbon sequestration options</t>
  </si>
  <si>
    <t>Crishna et al (2010)</t>
  </si>
  <si>
    <t>Embodied carbon in natural building stone in Scotland</t>
  </si>
  <si>
    <t>Falloon et al (2004)</t>
  </si>
  <si>
    <t>Managing field margins for biodiveristy and carbon sequestration</t>
  </si>
  <si>
    <t>Kerckhoffs and Reid</t>
  </si>
  <si>
    <t>Carbon sequestration potential in New Zealand orchards</t>
  </si>
  <si>
    <t>Carlisle et al (2010)</t>
  </si>
  <si>
    <t>Sustainable wine growing in California</t>
  </si>
  <si>
    <t>Vicente-Vicente et al (2016)</t>
  </si>
  <si>
    <t>Soil carbon sequestration rates under Mediterranean woody crops</t>
  </si>
  <si>
    <t>The potential of Miscanthus to sequester carbon to soils</t>
  </si>
  <si>
    <t>Rytter (2012)</t>
  </si>
  <si>
    <t>The potential of willow and poplar plantations as carbon sinks in Sweden</t>
  </si>
  <si>
    <t>Grogan and Matthews</t>
  </si>
  <si>
    <t>Carbon sequestration potential under short rotation willow coppice for bioenergy</t>
  </si>
  <si>
    <t>Ventura et al (2019)</t>
  </si>
  <si>
    <t>Carbon balance and soil carbon input in a poplar short rotation coppice</t>
  </si>
  <si>
    <t>Turner et al (2015)</t>
  </si>
  <si>
    <t xml:space="preserve">Greenhouse gas emission factors for recycling of source-segregated waste materials </t>
  </si>
  <si>
    <t>Chris Foss</t>
  </si>
  <si>
    <t>Wine GB – internal calculations</t>
  </si>
  <si>
    <t>COFALEC</t>
  </si>
  <si>
    <t>Carbon footprint of yeast</t>
  </si>
  <si>
    <t>Nica and Woinarocschy (2010)</t>
  </si>
  <si>
    <t>Environmental Assessment of Citric Acid</t>
  </si>
  <si>
    <t>Carbon footprint decision tool</t>
  </si>
  <si>
    <t xml:space="preserve">https://ahdb.org.uk/carbon-footprint-decision-tool </t>
  </si>
  <si>
    <t>Moller et al (2009)</t>
  </si>
  <si>
    <t xml:space="preserve">Anaerobic digestion and digestate use: accounting of greenhouse gases and global warming contribution </t>
  </si>
  <si>
    <t xml:space="preserve">https://www.researchgate.net/publication/26807183_Anaerobic_digestion_and_digestate_use_Accounting_of_greenhouse_gases_and_global_warming_contribution </t>
  </si>
  <si>
    <t>Vergana and Silver (2019)</t>
  </si>
  <si>
    <t>GHG emissions from windrow composting of organic wastes</t>
  </si>
  <si>
    <t>Audsley et al (2009)</t>
  </si>
  <si>
    <t>Yara fertilisers</t>
  </si>
  <si>
    <t>Yara fertiliser carbon footprint verification</t>
  </si>
  <si>
    <t>CF fertilisers</t>
  </si>
  <si>
    <t>CF Fertiliser range</t>
  </si>
  <si>
    <t>Schwarzbeck et al (2015)</t>
  </si>
  <si>
    <t xml:space="preserve">Determining national greenhouse gas emissions from waste-to-energy using the Balance Method </t>
  </si>
  <si>
    <t>Warner et al (2020)</t>
  </si>
  <si>
    <t>Farm Carbon Toolkit</t>
  </si>
  <si>
    <t>Soil Carbon Project</t>
  </si>
  <si>
    <t>Discussion via email</t>
  </si>
  <si>
    <t>Fertilizers Europe (2011)</t>
  </si>
  <si>
    <t>Carbon footprint Reference Values</t>
  </si>
  <si>
    <t>Brentrup et al (2018)</t>
  </si>
  <si>
    <t>Updated carbon footprint values for mineral fertilizer from different world regions</t>
  </si>
  <si>
    <t>Sylvester-Bradley et al (2015)</t>
  </si>
  <si>
    <t>Minimising nitrous oxide intensities of arable crop products (MIN-NO)</t>
  </si>
  <si>
    <t>AHDB (2017)</t>
  </si>
  <si>
    <t>Nutrient Management Guide - RB209</t>
  </si>
  <si>
    <t>Thorman et al (2020)</t>
  </si>
  <si>
    <t>Towards Country-Specific Nitrous Oxide Emission Factors for Manures Applied to Arable and Grassland Soils in the UK</t>
  </si>
  <si>
    <t>IPCC (2019)</t>
  </si>
  <si>
    <t>Chapter 11: N2O Emissions from Managed Soils, and CO2 Emissions from Lime and Urea Application</t>
  </si>
  <si>
    <t>IPCC (2020)</t>
  </si>
  <si>
    <t xml:space="preserve">Climate Change and Land - An IPCC Special Report on climate change, desertification, land degradation, sustainable land management, food security, and greenhouse gas fluxes in terrestrial ecosystems </t>
  </si>
  <si>
    <t>Haverkort, A. J. et al (2011)</t>
  </si>
  <si>
    <t>Cool Farm Tool - Potato: Model Description and Performance of Four Production Systems</t>
  </si>
  <si>
    <t>BEIS, Defra (2021)</t>
  </si>
  <si>
    <t>UK Government GHG Conversion Factors for Company Reporting - 2021</t>
  </si>
  <si>
    <t>https://www.gov.uk/government/publications/greenhouse-gas-reporting-conversion-factors-2021</t>
  </si>
  <si>
    <t>Ecoinvent 3.3</t>
  </si>
  <si>
    <t>PCF Model ALPHA Bottles Verision 1.0</t>
  </si>
  <si>
    <t>https://petrecyclingteam.com/en/excellent-co2-balance</t>
  </si>
  <si>
    <t>Idemat 2020</t>
  </si>
  <si>
    <t>ECO-costs 2017 v1.6</t>
  </si>
  <si>
    <t>https://www.ecocostsvalue.com/EVR/img/Idematapp2020.xlsx</t>
  </si>
  <si>
    <t>Woodland Carbon Code (2021)</t>
  </si>
  <si>
    <t xml:space="preserve">Carbon Lookup tables v2.4 - March 2021; see also 'Woodland' worksheet </t>
  </si>
  <si>
    <t>https://www.woodlandcarboncode.org.uk/images/Spreadsheets/WCC_CarbonCalculationSpreadsheet_Version2.4_March2021.xlsx</t>
  </si>
  <si>
    <t>Brown P et al (2021)</t>
  </si>
  <si>
    <t>UK Greenhouse Gas Inventory, 1990 to 2019. Updated April 2021</t>
  </si>
  <si>
    <t>https://uk-air.defra.gov.uk/assets/documents/reports/cat09/2105061125_ukghgi-90-19_Main_Issue_1.pdf</t>
  </si>
  <si>
    <t>59a</t>
  </si>
  <si>
    <t>Annexes - UK Greenhouse Gas Inventory, 1990 to 2019. Updated April 2021</t>
  </si>
  <si>
    <t>https://uk-air.defra.gov.uk/assets/documents/reports/cat09/2106091119_ukghgi-90-19_Annex_Issue_2.pdf</t>
  </si>
  <si>
    <t>Bizzaro et al (2021)</t>
  </si>
  <si>
    <t>Potential carbon footprint reduction for reclaimed asphalt pavement innovations</t>
  </si>
  <si>
    <t>Bizarro (2021)</t>
  </si>
  <si>
    <t>https://www.researchgate.net/publication/348855439_Potential_Carbon_Footprint_Reduction_for_Reclaimed_Asphalt_Pavement_Innovations_LCA_Methodology_Best_Available_Technology_and_Near-Future_Reduction_Potential</t>
  </si>
  <si>
    <t>GHG Protocol (2014)</t>
  </si>
  <si>
    <t>Agricultural Guidance Interpreting the Corporate Accounting and Reporting Standard for the agricultural sector GHG Protocol Agricultural Guidance</t>
  </si>
  <si>
    <t>https://ghgprotocol.org/sites/default/files/standards/GHG%20Protocol%20Agricultural%20Guidance%20%28April%2026%29_0.pdf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</si>
</sst>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00"/>
    <numFmt numFmtId="166" formatCode="0.0000"/>
    <numFmt numFmtId="167" formatCode="#,##0.000"/>
    <numFmt numFmtId="168" formatCode="0.000"/>
    <numFmt numFmtId="169" formatCode="#,##0.000000"/>
    <numFmt numFmtId="170" formatCode="dd/mm/yy"/>
  </numFmts>
  <fonts count="67" x14ac:knownFonts="1">
    <font>
      <sz val="10"/>
      <color rgb="FF000000"/>
      <name val="Arial"/>
      <charset val="1"/>
    </font>
    <font>
      <sz val="10"/>
      <color rgb="FF000000"/>
      <name val="Poppins"/>
      <charset val="1"/>
    </font>
    <font>
      <b/>
      <sz val="16"/>
      <color rgb="FF46382F"/>
      <name val="Poppins"/>
      <charset val="1"/>
    </font>
    <font>
      <b/>
      <sz val="9"/>
      <color rgb="FF46382F"/>
      <name val="Poppins"/>
      <charset val="1"/>
    </font>
    <font>
      <b/>
      <sz val="11"/>
      <name val="Poppins"/>
      <charset val="1"/>
    </font>
    <font>
      <sz val="11"/>
      <name val="Poppins"/>
      <charset val="1"/>
    </font>
    <font>
      <sz val="9"/>
      <color rgb="FF46382F"/>
      <name val="Poppins"/>
      <charset val="1"/>
    </font>
    <font>
      <b/>
      <sz val="12"/>
      <color rgb="FF46382F"/>
      <name val="Poppins"/>
      <charset val="1"/>
    </font>
    <font>
      <b/>
      <u/>
      <sz val="9"/>
      <color rgb="FF46382F"/>
      <name val="Poppins"/>
      <charset val="1"/>
    </font>
    <font>
      <b/>
      <sz val="10"/>
      <color rgb="FF000000"/>
      <name val="Poppins"/>
      <charset val="1"/>
    </font>
    <font>
      <vertAlign val="superscript"/>
      <sz val="10"/>
      <color rgb="FF000000"/>
      <name val="Poppins"/>
      <charset val="1"/>
    </font>
    <font>
      <b/>
      <sz val="14"/>
      <color rgb="FF46382F"/>
      <name val="Poppins"/>
      <charset val="1"/>
    </font>
    <font>
      <b/>
      <i/>
      <sz val="9"/>
      <color rgb="FF4C4C4C"/>
      <name val="Poppins"/>
      <charset val="1"/>
    </font>
    <font>
      <b/>
      <i/>
      <sz val="9"/>
      <color rgb="FF46382F"/>
      <name val="Poppins"/>
      <charset val="1"/>
    </font>
    <font>
      <b/>
      <sz val="9"/>
      <color rgb="FFF3F3F3"/>
      <name val="Poppins"/>
      <charset val="1"/>
    </font>
    <font>
      <b/>
      <sz val="9"/>
      <name val="Poppins"/>
      <charset val="1"/>
    </font>
    <font>
      <sz val="9"/>
      <color rgb="FFFFFFFF"/>
      <name val="Poppins"/>
      <charset val="1"/>
    </font>
    <font>
      <b/>
      <sz val="9"/>
      <color rgb="FF4C4C4C"/>
      <name val="Poppins"/>
      <charset val="1"/>
    </font>
    <font>
      <sz val="9"/>
      <color rgb="FFF3F3F3"/>
      <name val="Poppins"/>
      <charset val="1"/>
    </font>
    <font>
      <i/>
      <sz val="9"/>
      <color rgb="FF46382F"/>
      <name val="Poppins"/>
      <charset val="1"/>
    </font>
    <font>
      <sz val="9"/>
      <name val="Poppins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Poppins"/>
      <charset val="1"/>
    </font>
    <font>
      <u/>
      <sz val="9"/>
      <color rgb="FF46382F"/>
      <name val="Poppins"/>
      <charset val="1"/>
    </font>
    <font>
      <b/>
      <sz val="9"/>
      <color rgb="FF000000"/>
      <name val="Poppins"/>
      <charset val="1"/>
    </font>
    <font>
      <i/>
      <sz val="9"/>
      <name val="Poppins"/>
      <charset val="1"/>
    </font>
    <font>
      <b/>
      <sz val="9"/>
      <color rgb="FF46382F"/>
      <name val="Calibri"/>
      <family val="2"/>
      <charset val="1"/>
    </font>
    <font>
      <sz val="9"/>
      <color rgb="FF46382F"/>
      <name val="Calibri"/>
      <family val="2"/>
      <charset val="1"/>
    </font>
    <font>
      <sz val="9"/>
      <color rgb="FF0000FF"/>
      <name val="Poppins"/>
      <charset val="1"/>
    </font>
    <font>
      <sz val="10"/>
      <name val="Poppins"/>
      <charset val="1"/>
    </font>
    <font>
      <b/>
      <sz val="9"/>
      <color rgb="FF694937"/>
      <name val="Poppins"/>
      <charset val="1"/>
    </font>
    <font>
      <sz val="11"/>
      <color rgb="FF46382F"/>
      <name val="Poppins"/>
      <charset val="1"/>
    </font>
    <font>
      <b/>
      <i/>
      <sz val="9"/>
      <color rgb="FF694937"/>
      <name val="Poppins"/>
      <charset val="1"/>
    </font>
    <font>
      <sz val="9"/>
      <color rgb="FF8E7CC3"/>
      <name val="Poppins"/>
      <charset val="1"/>
    </font>
    <font>
      <b/>
      <sz val="10"/>
      <color rgb="FF694937"/>
      <name val="Poppins"/>
      <charset val="1"/>
    </font>
    <font>
      <sz val="10"/>
      <color rgb="FF694937"/>
      <name val="Calibri"/>
      <family val="2"/>
      <charset val="1"/>
    </font>
    <font>
      <b/>
      <u/>
      <sz val="10"/>
      <color rgb="FF694937"/>
      <name val="Calibri"/>
      <family val="2"/>
      <charset val="1"/>
    </font>
    <font>
      <sz val="10"/>
      <color rgb="FF694937"/>
      <name val="Poppins"/>
      <charset val="1"/>
    </font>
    <font>
      <i/>
      <sz val="10"/>
      <color rgb="FF694937"/>
      <name val="Poppins"/>
      <charset val="1"/>
    </font>
    <font>
      <sz val="9"/>
      <color rgb="FF694937"/>
      <name val="Poppins"/>
      <charset val="1"/>
    </font>
    <font>
      <b/>
      <sz val="9"/>
      <color rgb="FF8E7CC3"/>
      <name val="Poppins"/>
      <charset val="1"/>
    </font>
    <font>
      <sz val="9"/>
      <color rgb="FF000000"/>
      <name val="Calibri"/>
      <family val="2"/>
      <charset val="1"/>
    </font>
    <font>
      <u/>
      <sz val="9"/>
      <color rgb="FF000000"/>
      <name val="Calibri"/>
      <family val="2"/>
      <charset val="1"/>
    </font>
    <font>
      <sz val="9"/>
      <color rgb="FF434343"/>
      <name val="Poppins"/>
      <charset val="1"/>
    </font>
    <font>
      <b/>
      <sz val="9"/>
      <color rgb="FF98EB2A"/>
      <name val="Poppins"/>
      <charset val="1"/>
    </font>
    <font>
      <b/>
      <sz val="9"/>
      <color rgb="FFF3F3F3"/>
      <name val="Calibri"/>
      <family val="2"/>
      <charset val="1"/>
    </font>
    <font>
      <sz val="9"/>
      <color rgb="FFF3F3F3"/>
      <name val="Calibri"/>
      <family val="2"/>
      <charset val="1"/>
    </font>
    <font>
      <sz val="9"/>
      <color rgb="FF98EB2A"/>
      <name val="Poppins"/>
      <charset val="1"/>
    </font>
    <font>
      <sz val="9"/>
      <color rgb="FF333333"/>
      <name val="Poppins"/>
      <charset val="1"/>
    </font>
    <font>
      <i/>
      <sz val="9"/>
      <color rgb="FF000000"/>
      <name val="Poppins"/>
      <charset val="1"/>
    </font>
    <font>
      <b/>
      <sz val="9"/>
      <color rgb="FF434343"/>
      <name val="Poppins"/>
      <charset val="1"/>
    </font>
    <font>
      <u/>
      <sz val="9"/>
      <color rgb="FFF3F3F3"/>
      <name val="Poppins"/>
      <charset val="1"/>
    </font>
    <font>
      <b/>
      <u/>
      <sz val="9"/>
      <color rgb="FFF3F3F3"/>
      <name val="Poppins"/>
      <charset val="1"/>
    </font>
    <font>
      <i/>
      <sz val="9"/>
      <color rgb="FF98EB2A"/>
      <name val="Poppins"/>
      <charset val="1"/>
    </font>
    <font>
      <sz val="11"/>
      <color rgb="FF46382F"/>
      <name val="Calibri"/>
      <charset val="1"/>
    </font>
    <font>
      <b/>
      <sz val="11"/>
      <color rgb="FF98EB2A"/>
      <name val="Calibri"/>
      <charset val="1"/>
    </font>
    <font>
      <sz val="11"/>
      <color rgb="FF98EB2A"/>
      <name val="Calibri"/>
      <charset val="1"/>
    </font>
    <font>
      <vertAlign val="superscript"/>
      <sz val="9"/>
      <color rgb="FF46382F"/>
      <name val="Poppins"/>
      <charset val="1"/>
    </font>
    <font>
      <b/>
      <sz val="9"/>
      <color rgb="FFFFFFFF"/>
      <name val="Poppins"/>
      <charset val="1"/>
    </font>
    <font>
      <b/>
      <sz val="9"/>
      <color rgb="FFED1C24"/>
      <name val="Poppins"/>
      <charset val="1"/>
    </font>
    <font>
      <b/>
      <sz val="9"/>
      <color rgb="FF333333"/>
      <name val="Poppins"/>
      <charset val="1"/>
    </font>
    <font>
      <b/>
      <u/>
      <sz val="10"/>
      <color rgb="FF46382F"/>
      <name val="Poppins"/>
      <charset val="1"/>
    </font>
    <font>
      <b/>
      <sz val="10"/>
      <color rgb="FF46382F"/>
      <name val="Poppins"/>
      <charset val="1"/>
    </font>
    <font>
      <sz val="9"/>
      <color rgb="FF0066B3"/>
      <name val="Poppins"/>
      <charset val="1"/>
    </font>
    <font>
      <u/>
      <sz val="9"/>
      <color rgb="FF0066B3"/>
      <name val="Poppins"/>
      <charset val="1"/>
    </font>
    <font>
      <u/>
      <sz val="9"/>
      <color rgb="FF333333"/>
      <name val="Poppins"/>
      <charset val="1"/>
    </font>
  </fonts>
  <fills count="18">
    <fill>
      <patternFill patternType="none"/>
    </fill>
    <fill>
      <patternFill patternType="gray125"/>
    </fill>
    <fill>
      <patternFill patternType="solid">
        <fgColor rgb="FFFCD4D1"/>
        <bgColor rgb="FFFFCCCC"/>
      </patternFill>
    </fill>
    <fill>
      <patternFill patternType="solid">
        <fgColor rgb="FF89C765"/>
        <bgColor rgb="FF72BF44"/>
      </patternFill>
    </fill>
    <fill>
      <patternFill patternType="solid">
        <fgColor rgb="FFFFF450"/>
        <bgColor rgb="FFFFF200"/>
      </patternFill>
    </fill>
    <fill>
      <patternFill patternType="solid">
        <fgColor rgb="FF98EB2A"/>
        <bgColor rgb="FF89C765"/>
      </patternFill>
    </fill>
    <fill>
      <patternFill patternType="solid">
        <fgColor rgb="FF00AEA6"/>
        <bgColor rgb="FF008080"/>
      </patternFill>
    </fill>
    <fill>
      <patternFill patternType="solid">
        <fgColor rgb="FF72BF44"/>
        <bgColor rgb="FF89C765"/>
      </patternFill>
    </fill>
    <fill>
      <patternFill patternType="solid">
        <fgColor rgb="FFCCCCCC"/>
        <bgColor rgb="FFBFBFBF"/>
      </patternFill>
    </fill>
    <fill>
      <patternFill patternType="solid">
        <fgColor rgb="FF9E9E9E"/>
        <bgColor rgb="FF999999"/>
      </patternFill>
    </fill>
    <fill>
      <patternFill patternType="solid">
        <fgColor rgb="FFF8AA97"/>
        <bgColor rgb="FFFFCCCC"/>
      </patternFill>
    </fill>
    <fill>
      <patternFill patternType="solid">
        <fgColor rgb="FF999999"/>
        <bgColor rgb="FF9E9E9E"/>
      </patternFill>
    </fill>
    <fill>
      <patternFill patternType="solid">
        <fgColor rgb="FFD9D9D9"/>
        <bgColor rgb="FFCCCCCC"/>
      </patternFill>
    </fill>
    <fill>
      <patternFill patternType="solid">
        <fgColor rgb="FFFFFFFF"/>
        <bgColor rgb="FFF3F3F3"/>
      </patternFill>
    </fill>
    <fill>
      <patternFill patternType="solid">
        <fgColor rgb="FFFFF200"/>
        <bgColor rgb="FFFFF450"/>
      </patternFill>
    </fill>
    <fill>
      <patternFill patternType="solid">
        <fgColor rgb="FFEFEFEF"/>
        <bgColor rgb="FFF3F3F3"/>
      </patternFill>
    </fill>
    <fill>
      <patternFill patternType="solid">
        <fgColor rgb="FFCCFFFF"/>
        <bgColor rgb="FFEFEFEF"/>
      </patternFill>
    </fill>
    <fill>
      <patternFill patternType="solid">
        <fgColor rgb="FFFFCCCC"/>
        <bgColor rgb="FFFCD4D1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auto="1"/>
      </top>
      <bottom style="thin">
        <color rgb="FFBFBFBF"/>
      </bottom>
      <diagonal/>
    </border>
    <border>
      <left/>
      <right/>
      <top style="thin">
        <color auto="1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 style="thin">
        <color auto="1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51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 wrapText="1"/>
    </xf>
    <xf numFmtId="0" fontId="20" fillId="10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3" fontId="14" fillId="6" borderId="0" xfId="0" applyNumberFormat="1" applyFont="1" applyFill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6" fillId="8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5" fillId="7" borderId="10" xfId="0" applyFont="1" applyFill="1" applyBorder="1" applyAlignment="1">
      <alignment horizontal="left" vertical="center"/>
    </xf>
    <xf numFmtId="0" fontId="1" fillId="7" borderId="11" xfId="0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8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vertical="center"/>
    </xf>
    <xf numFmtId="0" fontId="1" fillId="7" borderId="0" xfId="0" applyFont="1" applyFill="1"/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center" vertical="center"/>
    </xf>
    <xf numFmtId="3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1" fontId="6" fillId="9" borderId="0" xfId="0" applyNumberFormat="1" applyFont="1" applyFill="1" applyAlignment="1">
      <alignment horizontal="center" vertical="center"/>
    </xf>
    <xf numFmtId="164" fontId="6" fillId="9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165" fontId="20" fillId="0" borderId="0" xfId="0" applyNumberFormat="1" applyFont="1" applyAlignment="1">
      <alignment wrapText="1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3" fillId="0" borderId="0" xfId="0" applyFont="1"/>
    <xf numFmtId="166" fontId="24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3" fontId="25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1" fontId="25" fillId="8" borderId="0" xfId="0" applyNumberFormat="1" applyFont="1" applyFill="1" applyAlignment="1">
      <alignment horizontal="center" vertical="center"/>
    </xf>
    <xf numFmtId="164" fontId="6" fillId="8" borderId="0" xfId="0" applyNumberFormat="1" applyFont="1" applyFill="1" applyAlignment="1">
      <alignment horizontal="left" vertical="center"/>
    </xf>
    <xf numFmtId="0" fontId="3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wrapText="1"/>
    </xf>
    <xf numFmtId="3" fontId="6" fillId="1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27" fillId="10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center" vertical="center"/>
    </xf>
    <xf numFmtId="167" fontId="29" fillId="0" borderId="0" xfId="0" applyNumberFormat="1" applyFont="1"/>
    <xf numFmtId="3" fontId="3" fillId="9" borderId="0" xfId="0" applyNumberFormat="1" applyFont="1" applyFill="1" applyAlignment="1">
      <alignment horizontal="center" vertical="center"/>
    </xf>
    <xf numFmtId="167" fontId="20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1" fontId="3" fillId="11" borderId="0" xfId="0" applyNumberFormat="1" applyFont="1" applyFill="1" applyAlignment="1">
      <alignment horizontal="center" vertical="center"/>
    </xf>
    <xf numFmtId="1" fontId="3" fillId="11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0" fillId="0" borderId="0" xfId="0" applyFont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23" fillId="0" borderId="23" xfId="0" applyFont="1" applyBorder="1"/>
    <xf numFmtId="0" fontId="23" fillId="0" borderId="24" xfId="0" applyFont="1" applyBorder="1"/>
    <xf numFmtId="0" fontId="23" fillId="0" borderId="25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19" fillId="9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3" fontId="34" fillId="0" borderId="1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0" fillId="7" borderId="0" xfId="0" applyFont="1" applyFill="1" applyAlignment="1">
      <alignment vertical="center" wrapText="1"/>
    </xf>
    <xf numFmtId="3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0" fillId="10" borderId="0" xfId="0" applyFont="1" applyFill="1" applyAlignment="1">
      <alignment vertical="center"/>
    </xf>
    <xf numFmtId="166" fontId="6" fillId="0" borderId="18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30" fillId="0" borderId="0" xfId="0" applyNumberFormat="1" applyFont="1"/>
    <xf numFmtId="0" fontId="1" fillId="0" borderId="1" xfId="0" applyFont="1" applyBorder="1" applyAlignment="1">
      <alignment horizontal="center"/>
    </xf>
    <xf numFmtId="0" fontId="30" fillId="10" borderId="0" xfId="0" applyFont="1" applyFill="1"/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7" fontId="14" fillId="6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167" fontId="6" fillId="9" borderId="0" xfId="0" applyNumberFormat="1" applyFont="1" applyFill="1" applyAlignment="1">
      <alignment horizontal="center" vertical="center"/>
    </xf>
    <xf numFmtId="0" fontId="20" fillId="10" borderId="0" xfId="0" applyFont="1" applyFill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3" fontId="6" fillId="0" borderId="21" xfId="0" applyNumberFormat="1" applyFont="1" applyBorder="1" applyAlignment="1">
      <alignment horizontal="center" vertical="center"/>
    </xf>
    <xf numFmtId="168" fontId="20" fillId="0" borderId="0" xfId="0" applyNumberFormat="1" applyFont="1" applyAlignment="1">
      <alignment vertical="center" wrapText="1"/>
    </xf>
    <xf numFmtId="0" fontId="23" fillId="0" borderId="22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9" borderId="0" xfId="0" applyNumberFormat="1" applyFont="1" applyFill="1" applyAlignment="1">
      <alignment vertical="center"/>
    </xf>
    <xf numFmtId="3" fontId="20" fillId="10" borderId="0" xfId="0" applyNumberFormat="1" applyFont="1" applyFill="1" applyAlignment="1">
      <alignment vertical="center"/>
    </xf>
    <xf numFmtId="3" fontId="20" fillId="10" borderId="0" xfId="0" applyNumberFormat="1" applyFont="1" applyFill="1" applyAlignment="1">
      <alignment horizontal="center" vertical="center"/>
    </xf>
    <xf numFmtId="167" fontId="20" fillId="0" borderId="0" xfId="0" applyNumberFormat="1" applyFont="1" applyAlignment="1">
      <alignment horizontal="center" vertical="center" wrapText="1"/>
    </xf>
    <xf numFmtId="3" fontId="34" fillId="0" borderId="25" xfId="0" applyNumberFormat="1" applyFont="1" applyBorder="1" applyAlignment="1">
      <alignment horizontal="center" vertical="center"/>
    </xf>
    <xf numFmtId="167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0" fillId="7" borderId="0" xfId="0" applyFont="1" applyFill="1" applyAlignment="1">
      <alignment horizontal="left" vertical="center" wrapText="1"/>
    </xf>
    <xf numFmtId="167" fontId="6" fillId="0" borderId="0" xfId="0" applyNumberFormat="1" applyFont="1" applyAlignment="1">
      <alignment horizontal="center" vertical="center" wrapText="1"/>
    </xf>
    <xf numFmtId="0" fontId="23" fillId="0" borderId="25" xfId="0" applyFont="1" applyBorder="1" applyAlignment="1">
      <alignment vertical="center"/>
    </xf>
    <xf numFmtId="4" fontId="6" fillId="7" borderId="0" xfId="0" applyNumberFormat="1" applyFont="1" applyFill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3" fontId="6" fillId="10" borderId="0" xfId="0" applyNumberFormat="1" applyFont="1" applyFill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3" fontId="41" fillId="12" borderId="0" xfId="0" applyNumberFormat="1" applyFont="1" applyFill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169" fontId="34" fillId="0" borderId="0" xfId="0" applyNumberFormat="1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25" fillId="11" borderId="0" xfId="0" applyFont="1" applyFill="1" applyAlignment="1">
      <alignment horizontal="center" vertical="center"/>
    </xf>
    <xf numFmtId="168" fontId="15" fillId="11" borderId="0" xfId="0" applyNumberFormat="1" applyFont="1" applyFill="1" applyAlignment="1">
      <alignment vertical="center"/>
    </xf>
    <xf numFmtId="168" fontId="22" fillId="11" borderId="0" xfId="0" applyNumberFormat="1" applyFont="1" applyFill="1" applyAlignment="1">
      <alignment vertical="center"/>
    </xf>
    <xf numFmtId="167" fontId="23" fillId="11" borderId="0" xfId="0" applyNumberFormat="1" applyFont="1" applyFill="1" applyAlignment="1">
      <alignment vertical="center"/>
    </xf>
    <xf numFmtId="0" fontId="23" fillId="10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29" xfId="0" applyNumberFormat="1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14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23" fillId="0" borderId="17" xfId="0" applyFont="1" applyBorder="1"/>
    <xf numFmtId="2" fontId="23" fillId="0" borderId="0" xfId="0" applyNumberFormat="1" applyFont="1" applyAlignment="1">
      <alignment wrapText="1"/>
    </xf>
    <xf numFmtId="0" fontId="23" fillId="0" borderId="18" xfId="0" applyFont="1" applyBorder="1"/>
    <xf numFmtId="0" fontId="23" fillId="0" borderId="19" xfId="0" applyFont="1" applyBorder="1"/>
    <xf numFmtId="0" fontId="3" fillId="13" borderId="0" xfId="0" applyFont="1" applyFill="1" applyAlignment="1">
      <alignment horizontal="right" vertical="center"/>
    </xf>
    <xf numFmtId="0" fontId="6" fillId="13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34" fillId="9" borderId="0" xfId="0" applyFont="1" applyFill="1" applyAlignment="1">
      <alignment horizontal="center" vertic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2" fontId="42" fillId="0" borderId="0" xfId="0" applyNumberFormat="1" applyFont="1"/>
    <xf numFmtId="0" fontId="44" fillId="0" borderId="0" xfId="0" applyFont="1" applyAlignment="1">
      <alignment horizontal="center" vertical="center"/>
    </xf>
    <xf numFmtId="2" fontId="23" fillId="0" borderId="0" xfId="0" applyNumberFormat="1" applyFont="1"/>
    <xf numFmtId="0" fontId="6" fillId="14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center" wrapText="1"/>
    </xf>
    <xf numFmtId="0" fontId="15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23" fillId="0" borderId="1" xfId="0" applyFont="1" applyBorder="1"/>
    <xf numFmtId="0" fontId="6" fillId="15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wrapText="1"/>
    </xf>
    <xf numFmtId="0" fontId="46" fillId="6" borderId="0" xfId="0" applyFont="1" applyFill="1" applyAlignment="1">
      <alignment horizontal="center" vertical="center" wrapText="1"/>
    </xf>
    <xf numFmtId="0" fontId="45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8" fillId="10" borderId="0" xfId="0" applyFont="1" applyFill="1" applyAlignment="1">
      <alignment horizontal="center"/>
    </xf>
    <xf numFmtId="0" fontId="49" fillId="0" borderId="0" xfId="0" applyFont="1"/>
    <xf numFmtId="0" fontId="6" fillId="8" borderId="18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8" borderId="19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6" fillId="8" borderId="23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23" fillId="0" borderId="28" xfId="0" applyFont="1" applyBorder="1"/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0" fontId="23" fillId="10" borderId="0" xfId="0" applyFont="1" applyFill="1"/>
    <xf numFmtId="0" fontId="23" fillId="8" borderId="17" xfId="0" applyFont="1" applyFill="1" applyBorder="1"/>
    <xf numFmtId="0" fontId="23" fillId="8" borderId="18" xfId="0" applyFont="1" applyFill="1" applyBorder="1"/>
    <xf numFmtId="0" fontId="23" fillId="8" borderId="19" xfId="0" applyFont="1" applyFill="1" applyBorder="1"/>
    <xf numFmtId="0" fontId="6" fillId="11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8" borderId="17" xfId="0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4" fontId="41" fillId="0" borderId="0" xfId="0" applyNumberFormat="1" applyFont="1" applyAlignment="1">
      <alignment horizontal="center" vertical="center"/>
    </xf>
    <xf numFmtId="0" fontId="6" fillId="0" borderId="0" xfId="0" applyFont="1"/>
    <xf numFmtId="0" fontId="25" fillId="0" borderId="0" xfId="0" applyFont="1" applyAlignment="1">
      <alignment horizontal="center" wrapText="1"/>
    </xf>
    <xf numFmtId="0" fontId="23" fillId="10" borderId="0" xfId="0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68" fontId="24" fillId="0" borderId="0" xfId="0" applyNumberFormat="1" applyFont="1" applyAlignment="1">
      <alignment horizontal="left" vertical="center"/>
    </xf>
    <xf numFmtId="3" fontId="24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2" fontId="24" fillId="0" borderId="0" xfId="0" applyNumberFormat="1" applyFont="1" applyAlignment="1">
      <alignment horizontal="left" vertical="center" wrapText="1"/>
    </xf>
    <xf numFmtId="168" fontId="18" fillId="6" borderId="0" xfId="0" applyNumberFormat="1" applyFont="1" applyFill="1" applyAlignment="1">
      <alignment horizontal="center" vertical="center" wrapText="1"/>
    </xf>
    <xf numFmtId="3" fontId="18" fillId="6" borderId="0" xfId="0" applyNumberFormat="1" applyFont="1" applyFill="1" applyAlignment="1">
      <alignment horizontal="center" vertical="center" wrapText="1"/>
    </xf>
    <xf numFmtId="167" fontId="18" fillId="6" borderId="0" xfId="0" applyNumberFormat="1" applyFont="1" applyFill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2" fontId="14" fillId="6" borderId="0" xfId="0" applyNumberFormat="1" applyFont="1" applyFill="1" applyAlignment="1">
      <alignment horizontal="center" vertical="center" wrapText="1"/>
    </xf>
    <xf numFmtId="3" fontId="45" fillId="6" borderId="0" xfId="0" applyNumberFormat="1" applyFont="1" applyFill="1" applyAlignment="1">
      <alignment horizontal="center" vertical="center" wrapText="1"/>
    </xf>
    <xf numFmtId="3" fontId="14" fillId="6" borderId="0" xfId="0" applyNumberFormat="1" applyFont="1" applyFill="1" applyAlignment="1">
      <alignment horizontal="left" vertical="center" wrapText="1"/>
    </xf>
    <xf numFmtId="2" fontId="19" fillId="0" borderId="0" xfId="0" applyNumberFormat="1" applyFont="1" applyAlignment="1">
      <alignment horizontal="center" vertical="center"/>
    </xf>
    <xf numFmtId="0" fontId="19" fillId="15" borderId="0" xfId="0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6" fillId="15" borderId="0" xfId="0" applyNumberFormat="1" applyFont="1" applyFill="1" applyAlignment="1">
      <alignment horizontal="center" vertical="center"/>
    </xf>
    <xf numFmtId="2" fontId="6" fillId="15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7" fontId="4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8" fontId="6" fillId="15" borderId="0" xfId="0" applyNumberFormat="1" applyFont="1" applyFill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3" fontId="3" fillId="9" borderId="0" xfId="0" applyNumberFormat="1" applyFont="1" applyFill="1" applyAlignment="1">
      <alignment horizontal="center" vertical="center" wrapText="1"/>
    </xf>
    <xf numFmtId="0" fontId="55" fillId="9" borderId="0" xfId="0" applyFont="1" applyFill="1"/>
    <xf numFmtId="0" fontId="56" fillId="9" borderId="0" xfId="0" applyFont="1" applyFill="1" applyAlignment="1">
      <alignment horizontal="center" vertical="center" wrapText="1"/>
    </xf>
    <xf numFmtId="3" fontId="6" fillId="9" borderId="0" xfId="0" applyNumberFormat="1" applyFont="1" applyFill="1" applyAlignment="1">
      <alignment horizontal="center" vertical="center" wrapText="1"/>
    </xf>
    <xf numFmtId="167" fontId="3" fillId="9" borderId="0" xfId="0" applyNumberFormat="1" applyFont="1" applyFill="1" applyAlignment="1">
      <alignment horizontal="center" vertical="center" wrapText="1"/>
    </xf>
    <xf numFmtId="3" fontId="48" fillId="9" borderId="0" xfId="0" applyNumberFormat="1" applyFont="1" applyFill="1" applyAlignment="1">
      <alignment horizontal="center" vertical="center" wrapText="1"/>
    </xf>
    <xf numFmtId="3" fontId="6" fillId="9" borderId="0" xfId="0" applyNumberFormat="1" applyFont="1" applyFill="1" applyAlignment="1">
      <alignment horizontal="left" vertical="center" wrapText="1"/>
    </xf>
    <xf numFmtId="0" fontId="57" fillId="0" borderId="0" xfId="0" applyFont="1"/>
    <xf numFmtId="3" fontId="45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167" fontId="24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168" fontId="3" fillId="0" borderId="0" xfId="0" applyNumberFormat="1" applyFont="1" applyAlignment="1">
      <alignment horizontal="center" vertical="center"/>
    </xf>
    <xf numFmtId="0" fontId="59" fillId="6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8" fontId="6" fillId="1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wrapText="1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wrapText="1"/>
    </xf>
    <xf numFmtId="1" fontId="6" fillId="1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20" fillId="14" borderId="0" xfId="0" applyFont="1" applyFill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23" fillId="14" borderId="0" xfId="0" applyFont="1" applyFill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6" fillId="14" borderId="0" xfId="0" applyFont="1" applyFill="1" applyAlignment="1">
      <alignment horizontal="left" vertical="center"/>
    </xf>
    <xf numFmtId="0" fontId="27" fillId="9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0" borderId="28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16" borderId="0" xfId="0" applyFont="1" applyFill="1" applyAlignment="1">
      <alignment vertical="center"/>
    </xf>
    <xf numFmtId="0" fontId="26" fillId="16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9" fillId="16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16" borderId="0" xfId="0" applyFont="1" applyFill="1" applyAlignment="1">
      <alignment vertical="center"/>
    </xf>
    <xf numFmtId="0" fontId="15" fillId="11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2" fillId="9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left" vertical="center"/>
    </xf>
    <xf numFmtId="0" fontId="61" fillId="13" borderId="0" xfId="0" applyFont="1" applyFill="1" applyAlignment="1">
      <alignment horizontal="center" vertical="center"/>
    </xf>
    <xf numFmtId="0" fontId="61" fillId="13" borderId="0" xfId="0" applyFont="1" applyFill="1" applyAlignment="1">
      <alignment horizontal="left" vertical="center"/>
    </xf>
    <xf numFmtId="4" fontId="15" fillId="11" borderId="0" xfId="0" applyNumberFormat="1" applyFont="1" applyFill="1" applyAlignment="1">
      <alignment horizontal="center" vertical="center"/>
    </xf>
    <xf numFmtId="0" fontId="61" fillId="9" borderId="0" xfId="0" applyFont="1" applyFill="1" applyAlignment="1">
      <alignment horizontal="center" vertical="center"/>
    </xf>
    <xf numFmtId="0" fontId="61" fillId="9" borderId="0" xfId="0" applyFont="1" applyFill="1" applyAlignment="1">
      <alignment horizontal="lef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left" vertical="center" wrapText="1"/>
    </xf>
    <xf numFmtId="4" fontId="6" fillId="0" borderId="2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left" vertical="center"/>
    </xf>
    <xf numFmtId="0" fontId="49" fillId="9" borderId="0" xfId="0" applyFont="1" applyFill="1" applyAlignment="1">
      <alignment horizontal="center" vertical="center"/>
    </xf>
    <xf numFmtId="167" fontId="49" fillId="0" borderId="0" xfId="0" applyNumberFormat="1" applyFont="1" applyAlignment="1">
      <alignment horizontal="left" wrapText="1"/>
    </xf>
    <xf numFmtId="0" fontId="15" fillId="11" borderId="0" xfId="0" applyFont="1" applyFill="1" applyAlignment="1">
      <alignment horizontal="center"/>
    </xf>
    <xf numFmtId="2" fontId="15" fillId="11" borderId="0" xfId="0" applyNumberFormat="1" applyFont="1" applyFill="1" applyAlignment="1">
      <alignment horizontal="center"/>
    </xf>
    <xf numFmtId="3" fontId="6" fillId="9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0" fillId="0" borderId="20" xfId="0" applyFont="1" applyBorder="1" applyAlignment="1">
      <alignment horizontal="fill"/>
    </xf>
    <xf numFmtId="49" fontId="20" fillId="0" borderId="26" xfId="0" applyNumberFormat="1" applyFont="1" applyBorder="1"/>
    <xf numFmtId="49" fontId="23" fillId="0" borderId="17" xfId="0" applyNumberFormat="1" applyFont="1" applyBorder="1"/>
    <xf numFmtId="49" fontId="23" fillId="0" borderId="18" xfId="0" applyNumberFormat="1" applyFont="1" applyBorder="1"/>
    <xf numFmtId="49" fontId="23" fillId="0" borderId="19" xfId="0" applyNumberFormat="1" applyFont="1" applyBorder="1"/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2" fontId="6" fillId="9" borderId="0" xfId="0" applyNumberFormat="1" applyFont="1" applyFill="1" applyAlignment="1">
      <alignment horizontal="center" vertical="center"/>
    </xf>
    <xf numFmtId="2" fontId="6" fillId="9" borderId="0" xfId="0" applyNumberFormat="1" applyFont="1" applyFill="1" applyAlignment="1">
      <alignment horizontal="left" vertical="center"/>
    </xf>
    <xf numFmtId="1" fontId="6" fillId="0" borderId="3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3" fillId="9" borderId="0" xfId="0" applyNumberFormat="1" applyFont="1" applyFill="1" applyAlignment="1">
      <alignment horizontal="left" vertical="center"/>
    </xf>
    <xf numFmtId="0" fontId="21" fillId="9" borderId="0" xfId="0" applyFont="1" applyFill="1" applyAlignment="1">
      <alignment horizontal="left"/>
    </xf>
    <xf numFmtId="0" fontId="26" fillId="9" borderId="0" xfId="0" applyFont="1" applyFill="1" applyAlignment="1">
      <alignment horizontal="left"/>
    </xf>
    <xf numFmtId="0" fontId="49" fillId="17" borderId="0" xfId="0" applyFont="1" applyFill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25" fillId="7" borderId="0" xfId="0" applyFont="1" applyFill="1"/>
    <xf numFmtId="0" fontId="1" fillId="0" borderId="0" xfId="0" applyFont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/>
    <xf numFmtId="0" fontId="1" fillId="0" borderId="19" xfId="0" applyFont="1" applyBorder="1" applyAlignment="1">
      <alignment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5" fillId="16" borderId="0" xfId="0" applyFont="1" applyFill="1" applyAlignment="1">
      <alignment vertical="center"/>
    </xf>
    <xf numFmtId="0" fontId="6" fillId="13" borderId="0" xfId="0" applyFont="1" applyFill="1" applyAlignment="1">
      <alignment horizontal="left"/>
    </xf>
    <xf numFmtId="0" fontId="49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E7CC3"/>
      <rgbColor rgb="FF9E9E9E"/>
      <rgbColor rgb="FFA3238E"/>
      <rgbColor rgb="FFF3F3F3"/>
      <rgbColor rgb="FFCCFFFF"/>
      <rgbColor rgb="FF660066"/>
      <rgbColor rgb="FFFF8080"/>
      <rgbColor rgb="FF0066B3"/>
      <rgbColor rgb="FFCCCCCC"/>
      <rgbColor rgb="FF000080"/>
      <rgbColor rgb="FFFF00FF"/>
      <rgbColor rgb="FF98EB2A"/>
      <rgbColor rgb="FF00FFFF"/>
      <rgbColor rgb="FF800080"/>
      <rgbColor rgb="FF800000"/>
      <rgbColor rgb="FF008080"/>
      <rgbColor rgb="FF0000FF"/>
      <rgbColor rgb="FF00AEA6"/>
      <rgbColor rgb="FFEFEFEF"/>
      <rgbColor rgb="FFD9D9D9"/>
      <rgbColor rgb="FFFFF450"/>
      <rgbColor rgb="FF89C765"/>
      <rgbColor rgb="FFF8AA97"/>
      <rgbColor rgb="FFFCD4D1"/>
      <rgbColor rgb="FFFFCCCC"/>
      <rgbColor rgb="FF3366FF"/>
      <rgbColor rgb="FF33CCCC"/>
      <rgbColor rgb="FF73CA00"/>
      <rgbColor rgb="FFFFCC00"/>
      <rgbColor rgb="FFFF9900"/>
      <rgbColor rgb="FFFF6600"/>
      <rgbColor rgb="FF4C4C4C"/>
      <rgbColor rgb="FF999999"/>
      <rgbColor rgb="FF003366"/>
      <rgbColor rgb="FF72BF44"/>
      <rgbColor rgb="FF003300"/>
      <rgbColor rgb="FF46382F"/>
      <rgbColor rgb="FFCE181E"/>
      <rgbColor rgb="FF694937"/>
      <rgbColor rgb="FF434343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39600</xdr:colOff>
      <xdr:row>6</xdr:row>
      <xdr:rowOff>91080</xdr:rowOff>
    </xdr:from>
    <xdr:to>
      <xdr:col>0</xdr:col>
      <xdr:colOff>6554160</xdr:colOff>
      <xdr:row>14</xdr:row>
      <xdr:rowOff>40680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" y="2675880"/>
          <a:ext cx="6514560" cy="2169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9360</xdr:colOff>
      <xdr:row>3</xdr:row>
      <xdr:rowOff>376920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2810240" cy="1428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1395720</xdr:colOff>
      <xdr:row>62</xdr:row>
      <xdr:rowOff>150480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11862720" cy="127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11160</xdr:colOff>
      <xdr:row>83</xdr:row>
      <xdr:rowOff>36360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11759040" cy="1449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11160</xdr:colOff>
      <xdr:row>83</xdr:row>
      <xdr:rowOff>36360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0" y="0"/>
          <a:ext cx="11759040" cy="1449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11160</xdr:colOff>
      <xdr:row>83</xdr:row>
      <xdr:rowOff>36360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0" y="0"/>
          <a:ext cx="11759040" cy="1449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11160</xdr:colOff>
      <xdr:row>83</xdr:row>
      <xdr:rowOff>36360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0" y="0"/>
          <a:ext cx="11759040" cy="1449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11160</xdr:colOff>
      <xdr:row>83</xdr:row>
      <xdr:rowOff>36360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0" y="0"/>
          <a:ext cx="11759040" cy="1449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143280</xdr:colOff>
      <xdr:row>6</xdr:row>
      <xdr:rowOff>54720</xdr:rowOff>
    </xdr:from>
    <xdr:to>
      <xdr:col>6</xdr:col>
      <xdr:colOff>2541600</xdr:colOff>
      <xdr:row>18</xdr:row>
      <xdr:rowOff>26640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866880" y="1702440"/>
          <a:ext cx="2398320" cy="1914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EEEEEE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>
            <a:lnSpc>
              <a:spcPct val="100000"/>
            </a:lnSpc>
          </a:pPr>
          <a:r>
            <a:rPr lang="en-GB" sz="1000" b="1" strike="noStrike" spc="-1">
              <a:solidFill>
                <a:srgbClr val="333333"/>
              </a:solidFill>
              <a:latin typeface="Poppins"/>
            </a:rPr>
            <a:t>Example</a:t>
          </a: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GB" sz="1000" b="0" strike="noStrike" spc="-1">
              <a:solidFill>
                <a:srgbClr val="333333"/>
              </a:solidFill>
              <a:latin typeface="Poppins"/>
            </a:rPr>
            <a:t>You send 10 tonnes of potatoes to a supplier 100 miles away, twice a month.</a:t>
          </a: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GB" sz="1000" b="0" strike="noStrike" spc="-1">
              <a:solidFill>
                <a:srgbClr val="333333"/>
              </a:solidFill>
              <a:latin typeface="Poppins"/>
            </a:rPr>
            <a:t>Enter 100 under miles, 10 under weight carried, and 24 under times per year.</a:t>
          </a: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GB" sz="1000" b="0" strike="noStrike" spc="-1">
              <a:solidFill>
                <a:srgbClr val="333333"/>
              </a:solidFill>
              <a:latin typeface="Poppins"/>
            </a:rPr>
            <a:t>Add extra boxes to calculate for a different crop, or to a different supplier.</a:t>
          </a:r>
          <a:endParaRPr lang="en-GB" sz="10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81</xdr:row>
      <xdr:rowOff>133560</xdr:rowOff>
    </xdr:from>
    <xdr:to>
      <xdr:col>0</xdr:col>
      <xdr:colOff>1701000</xdr:colOff>
      <xdr:row>86</xdr:row>
      <xdr:rowOff>53640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680" y="14916960"/>
          <a:ext cx="1615320" cy="9010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sz="1000" b="1" strike="noStrike" spc="-1">
              <a:solidFill>
                <a:srgbClr val="CE181E"/>
              </a:solidFill>
              <a:latin typeface="Poppins"/>
              <a:ea typeface="Arial"/>
            </a:rPr>
            <a:t>Note: don’t double count with other sequestration figures – e.g. SOM measurements</a:t>
          </a: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GB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1243080</xdr:colOff>
      <xdr:row>83</xdr:row>
      <xdr:rowOff>112680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0" y="0"/>
          <a:ext cx="11850480" cy="1521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209550</xdr:colOff>
      <xdr:row>46</xdr:row>
      <xdr:rowOff>152400</xdr:rowOff>
    </xdr:to>
    <xdr:sp macro="" textlink="">
      <xdr:nvSpPr>
        <xdr:cNvPr id="5122" name="shapetype_202" hidden="1">
          <a:extLst>
            <a:ext uri="{FF2B5EF4-FFF2-40B4-BE49-F238E27FC236}">
              <a16:creationId xmlns:a16="http://schemas.microsoft.com/office/drawing/2014/main" id="{00000000-0008-0000-0A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armcarbontoolkit.org.uk/carbon-calculator-resources/" TargetMode="External"/><Relationship Id="rId1" Type="http://schemas.openxmlformats.org/officeDocument/2006/relationships/hyperlink" Target="https://calculator.farmcarbontoolkit.org.uk/boutinot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ghgprotocol.org/sites/default/files/hfc-pfc_0.xls" TargetMode="External"/><Relationship Id="rId21" Type="http://schemas.openxmlformats.org/officeDocument/2006/relationships/hyperlink" Target="https://ghgprotocol.org/sites/default/files/hfc-pfc_0.xls" TargetMode="External"/><Relationship Id="rId42" Type="http://schemas.openxmlformats.org/officeDocument/2006/relationships/hyperlink" Target="https://ghgprotocol.org/sites/default/files/hfc-pfc_0.xls" TargetMode="External"/><Relationship Id="rId47" Type="http://schemas.openxmlformats.org/officeDocument/2006/relationships/hyperlink" Target="https://ghgprotocol.org/sites/default/files/hfc-pfc_0.xls" TargetMode="External"/><Relationship Id="rId63" Type="http://schemas.openxmlformats.org/officeDocument/2006/relationships/hyperlink" Target="https://ghgprotocol.org/sites/default/files/hfc-pfc_0.xls" TargetMode="External"/><Relationship Id="rId68" Type="http://schemas.openxmlformats.org/officeDocument/2006/relationships/hyperlink" Target="https://ghgprotocol.org/sites/default/files/hfc-pfc_0.xls" TargetMode="External"/><Relationship Id="rId84" Type="http://schemas.openxmlformats.org/officeDocument/2006/relationships/hyperlink" Target="https://ghgprotocol.org/sites/default/files/hfc-pfc_0.xls" TargetMode="External"/><Relationship Id="rId89" Type="http://schemas.openxmlformats.org/officeDocument/2006/relationships/hyperlink" Target="https://ghgprotocol.org/sites/default/files/hfc-pfc_0.xls" TargetMode="External"/><Relationship Id="rId112" Type="http://schemas.openxmlformats.org/officeDocument/2006/relationships/hyperlink" Target="https://ghgprotocol.org/sites/default/files/hfc-pfc_0.xls" TargetMode="External"/><Relationship Id="rId16" Type="http://schemas.openxmlformats.org/officeDocument/2006/relationships/hyperlink" Target="https://ghgprotocol.org/sites/default/files/hfc-pfc_0.xls" TargetMode="External"/><Relationship Id="rId107" Type="http://schemas.openxmlformats.org/officeDocument/2006/relationships/hyperlink" Target="https://ghgprotocol.org/sites/default/files/hfc-pfc_0.xls" TargetMode="External"/><Relationship Id="rId11" Type="http://schemas.openxmlformats.org/officeDocument/2006/relationships/hyperlink" Target="https://ghgprotocol.org/sites/default/files/hfc-pfc_0.xls" TargetMode="External"/><Relationship Id="rId32" Type="http://schemas.openxmlformats.org/officeDocument/2006/relationships/hyperlink" Target="https://ghgprotocol.org/sites/default/files/hfc-pfc_0.xls" TargetMode="External"/><Relationship Id="rId37" Type="http://schemas.openxmlformats.org/officeDocument/2006/relationships/hyperlink" Target="https://ghgprotocol.org/sites/default/files/hfc-pfc_0.xls" TargetMode="External"/><Relationship Id="rId53" Type="http://schemas.openxmlformats.org/officeDocument/2006/relationships/hyperlink" Target="https://ghgprotocol.org/sites/default/files/hfc-pfc_0.xls" TargetMode="External"/><Relationship Id="rId58" Type="http://schemas.openxmlformats.org/officeDocument/2006/relationships/hyperlink" Target="https://ghgprotocol.org/sites/default/files/hfc-pfc_0.xls" TargetMode="External"/><Relationship Id="rId74" Type="http://schemas.openxmlformats.org/officeDocument/2006/relationships/hyperlink" Target="https://ghgprotocol.org/sites/default/files/hfc-pfc_0.xls" TargetMode="External"/><Relationship Id="rId79" Type="http://schemas.openxmlformats.org/officeDocument/2006/relationships/hyperlink" Target="https://ghgprotocol.org/sites/default/files/hfc-pfc_0.xls" TargetMode="External"/><Relationship Id="rId102" Type="http://schemas.openxmlformats.org/officeDocument/2006/relationships/hyperlink" Target="https://ghgprotocol.org/sites/default/files/hfc-pfc_0.xls" TargetMode="External"/><Relationship Id="rId123" Type="http://schemas.openxmlformats.org/officeDocument/2006/relationships/hyperlink" Target="https://ghgprotocol.org/sites/default/files/hfc-pfc_0.xls" TargetMode="External"/><Relationship Id="rId128" Type="http://schemas.openxmlformats.org/officeDocument/2006/relationships/hyperlink" Target="https://ghgprotocol.org/sites/default/files/hfc-pfc_0.xls" TargetMode="External"/><Relationship Id="rId5" Type="http://schemas.openxmlformats.org/officeDocument/2006/relationships/hyperlink" Target="https://ghgprotocol.org/sites/default/files/hfc-pfc_0.xls" TargetMode="External"/><Relationship Id="rId90" Type="http://schemas.openxmlformats.org/officeDocument/2006/relationships/hyperlink" Target="https://ghgprotocol.org/sites/default/files/hfc-pfc_0.xls" TargetMode="External"/><Relationship Id="rId95" Type="http://schemas.openxmlformats.org/officeDocument/2006/relationships/hyperlink" Target="https://ghgprotocol.org/sites/default/files/hfc-pfc_0.xls" TargetMode="External"/><Relationship Id="rId22" Type="http://schemas.openxmlformats.org/officeDocument/2006/relationships/hyperlink" Target="https://ghgprotocol.org/sites/default/files/hfc-pfc_0.xls" TargetMode="External"/><Relationship Id="rId27" Type="http://schemas.openxmlformats.org/officeDocument/2006/relationships/hyperlink" Target="https://ghgprotocol.org/sites/default/files/hfc-pfc_0.xls" TargetMode="External"/><Relationship Id="rId43" Type="http://schemas.openxmlformats.org/officeDocument/2006/relationships/hyperlink" Target="https://ghgprotocol.org/sites/default/files/hfc-pfc_0.xls" TargetMode="External"/><Relationship Id="rId48" Type="http://schemas.openxmlformats.org/officeDocument/2006/relationships/hyperlink" Target="https://ghgprotocol.org/sites/default/files/hfc-pfc_0.xls" TargetMode="External"/><Relationship Id="rId64" Type="http://schemas.openxmlformats.org/officeDocument/2006/relationships/hyperlink" Target="https://ghgprotocol.org/sites/default/files/hfc-pfc_0.xls" TargetMode="External"/><Relationship Id="rId69" Type="http://schemas.openxmlformats.org/officeDocument/2006/relationships/hyperlink" Target="https://ghgprotocol.org/sites/default/files/hfc-pfc_0.xls" TargetMode="External"/><Relationship Id="rId113" Type="http://schemas.openxmlformats.org/officeDocument/2006/relationships/hyperlink" Target="https://ghgprotocol.org/sites/default/files/hfc-pfc_0.xls" TargetMode="External"/><Relationship Id="rId118" Type="http://schemas.openxmlformats.org/officeDocument/2006/relationships/hyperlink" Target="https://ghgprotocol.org/sites/default/files/hfc-pfc_0.xls" TargetMode="External"/><Relationship Id="rId80" Type="http://schemas.openxmlformats.org/officeDocument/2006/relationships/hyperlink" Target="https://ghgprotocol.org/sites/default/files/hfc-pfc_0.xls" TargetMode="External"/><Relationship Id="rId85" Type="http://schemas.openxmlformats.org/officeDocument/2006/relationships/hyperlink" Target="https://ghgprotocol.org/sites/default/files/hfc-pfc_0.xls" TargetMode="External"/><Relationship Id="rId12" Type="http://schemas.openxmlformats.org/officeDocument/2006/relationships/hyperlink" Target="https://ghgprotocol.org/sites/default/files/hfc-pfc_0.xls" TargetMode="External"/><Relationship Id="rId17" Type="http://schemas.openxmlformats.org/officeDocument/2006/relationships/hyperlink" Target="https://ghgprotocol.org/sites/default/files/hfc-pfc_0.xls" TargetMode="External"/><Relationship Id="rId33" Type="http://schemas.openxmlformats.org/officeDocument/2006/relationships/hyperlink" Target="https://ghgprotocol.org/sites/default/files/hfc-pfc_0.xls" TargetMode="External"/><Relationship Id="rId38" Type="http://schemas.openxmlformats.org/officeDocument/2006/relationships/hyperlink" Target="https://ghgprotocol.org/sites/default/files/hfc-pfc_0.xls" TargetMode="External"/><Relationship Id="rId59" Type="http://schemas.openxmlformats.org/officeDocument/2006/relationships/hyperlink" Target="https://ghgprotocol.org/sites/default/files/hfc-pfc_0.xls" TargetMode="External"/><Relationship Id="rId103" Type="http://schemas.openxmlformats.org/officeDocument/2006/relationships/hyperlink" Target="https://ghgprotocol.org/sites/default/files/hfc-pfc_0.xls" TargetMode="External"/><Relationship Id="rId108" Type="http://schemas.openxmlformats.org/officeDocument/2006/relationships/hyperlink" Target="https://ghgprotocol.org/sites/default/files/hfc-pfc_0.xls" TargetMode="External"/><Relationship Id="rId124" Type="http://schemas.openxmlformats.org/officeDocument/2006/relationships/hyperlink" Target="https://ghgprotocol.org/sites/default/files/hfc-pfc_0.xls" TargetMode="External"/><Relationship Id="rId129" Type="http://schemas.openxmlformats.org/officeDocument/2006/relationships/drawing" Target="../drawings/drawing4.xml"/><Relationship Id="rId54" Type="http://schemas.openxmlformats.org/officeDocument/2006/relationships/hyperlink" Target="https://ghgprotocol.org/sites/default/files/hfc-pfc_0.xls" TargetMode="External"/><Relationship Id="rId70" Type="http://schemas.openxmlformats.org/officeDocument/2006/relationships/hyperlink" Target="https://ghgprotocol.org/sites/default/files/hfc-pfc_0.xls" TargetMode="External"/><Relationship Id="rId75" Type="http://schemas.openxmlformats.org/officeDocument/2006/relationships/hyperlink" Target="https://ghgprotocol.org/sites/default/files/hfc-pfc_0.xls" TargetMode="External"/><Relationship Id="rId91" Type="http://schemas.openxmlformats.org/officeDocument/2006/relationships/hyperlink" Target="https://ghgprotocol.org/sites/default/files/hfc-pfc_0.xls" TargetMode="External"/><Relationship Id="rId96" Type="http://schemas.openxmlformats.org/officeDocument/2006/relationships/hyperlink" Target="https://ghgprotocol.org/sites/default/files/hfc-pfc_0.xls" TargetMode="External"/><Relationship Id="rId1" Type="http://schemas.openxmlformats.org/officeDocument/2006/relationships/hyperlink" Target="https://ghgprotocol.org/sites/default/files/hfc-pfc_0.xls" TargetMode="External"/><Relationship Id="rId6" Type="http://schemas.openxmlformats.org/officeDocument/2006/relationships/hyperlink" Target="https://ghgprotocol.org/sites/default/files/hfc-pfc_0.xls" TargetMode="External"/><Relationship Id="rId23" Type="http://schemas.openxmlformats.org/officeDocument/2006/relationships/hyperlink" Target="https://ghgprotocol.org/sites/default/files/hfc-pfc_0.xls" TargetMode="External"/><Relationship Id="rId28" Type="http://schemas.openxmlformats.org/officeDocument/2006/relationships/hyperlink" Target="https://ghgprotocol.org/sites/default/files/hfc-pfc_0.xls" TargetMode="External"/><Relationship Id="rId49" Type="http://schemas.openxmlformats.org/officeDocument/2006/relationships/hyperlink" Target="https://ghgprotocol.org/sites/default/files/hfc-pfc_0.xls" TargetMode="External"/><Relationship Id="rId114" Type="http://schemas.openxmlformats.org/officeDocument/2006/relationships/hyperlink" Target="https://ghgprotocol.org/sites/default/files/hfc-pfc_0.xls" TargetMode="External"/><Relationship Id="rId119" Type="http://schemas.openxmlformats.org/officeDocument/2006/relationships/hyperlink" Target="https://ghgprotocol.org/sites/default/files/hfc-pfc_0.xls" TargetMode="External"/><Relationship Id="rId44" Type="http://schemas.openxmlformats.org/officeDocument/2006/relationships/hyperlink" Target="https://ghgprotocol.org/sites/default/files/hfc-pfc_0.xls" TargetMode="External"/><Relationship Id="rId60" Type="http://schemas.openxmlformats.org/officeDocument/2006/relationships/hyperlink" Target="https://ghgprotocol.org/sites/default/files/hfc-pfc_0.xls" TargetMode="External"/><Relationship Id="rId65" Type="http://schemas.openxmlformats.org/officeDocument/2006/relationships/hyperlink" Target="https://ghgprotocol.org/sites/default/files/hfc-pfc_0.xls" TargetMode="External"/><Relationship Id="rId81" Type="http://schemas.openxmlformats.org/officeDocument/2006/relationships/hyperlink" Target="https://ghgprotocol.org/sites/default/files/hfc-pfc_0.xls" TargetMode="External"/><Relationship Id="rId86" Type="http://schemas.openxmlformats.org/officeDocument/2006/relationships/hyperlink" Target="https://ghgprotocol.org/sites/default/files/hfc-pfc_0.xls" TargetMode="External"/><Relationship Id="rId13" Type="http://schemas.openxmlformats.org/officeDocument/2006/relationships/hyperlink" Target="https://ghgprotocol.org/sites/default/files/hfc-pfc_0.xls" TargetMode="External"/><Relationship Id="rId18" Type="http://schemas.openxmlformats.org/officeDocument/2006/relationships/hyperlink" Target="https://ghgprotocol.org/sites/default/files/hfc-pfc_0.xls" TargetMode="External"/><Relationship Id="rId39" Type="http://schemas.openxmlformats.org/officeDocument/2006/relationships/hyperlink" Target="https://ghgprotocol.org/sites/default/files/hfc-pfc_0.xls" TargetMode="External"/><Relationship Id="rId109" Type="http://schemas.openxmlformats.org/officeDocument/2006/relationships/hyperlink" Target="https://ghgprotocol.org/sites/default/files/hfc-pfc_0.xls" TargetMode="External"/><Relationship Id="rId34" Type="http://schemas.openxmlformats.org/officeDocument/2006/relationships/hyperlink" Target="https://ghgprotocol.org/sites/default/files/hfc-pfc_0.xls" TargetMode="External"/><Relationship Id="rId50" Type="http://schemas.openxmlformats.org/officeDocument/2006/relationships/hyperlink" Target="https://ghgprotocol.org/sites/default/files/hfc-pfc_0.xls" TargetMode="External"/><Relationship Id="rId55" Type="http://schemas.openxmlformats.org/officeDocument/2006/relationships/hyperlink" Target="https://ghgprotocol.org/sites/default/files/hfc-pfc_0.xls" TargetMode="External"/><Relationship Id="rId76" Type="http://schemas.openxmlformats.org/officeDocument/2006/relationships/hyperlink" Target="https://ghgprotocol.org/sites/default/files/hfc-pfc_0.xls" TargetMode="External"/><Relationship Id="rId97" Type="http://schemas.openxmlformats.org/officeDocument/2006/relationships/hyperlink" Target="https://ghgprotocol.org/sites/default/files/hfc-pfc_0.xls" TargetMode="External"/><Relationship Id="rId104" Type="http://schemas.openxmlformats.org/officeDocument/2006/relationships/hyperlink" Target="https://ghgprotocol.org/sites/default/files/hfc-pfc_0.xls" TargetMode="External"/><Relationship Id="rId120" Type="http://schemas.openxmlformats.org/officeDocument/2006/relationships/hyperlink" Target="https://ghgprotocol.org/sites/default/files/hfc-pfc_0.xls" TargetMode="External"/><Relationship Id="rId125" Type="http://schemas.openxmlformats.org/officeDocument/2006/relationships/hyperlink" Target="https://ghgprotocol.org/sites/default/files/hfc-pfc_0.xls" TargetMode="External"/><Relationship Id="rId7" Type="http://schemas.openxmlformats.org/officeDocument/2006/relationships/hyperlink" Target="https://ghgprotocol.org/sites/default/files/hfc-pfc_0.xls" TargetMode="External"/><Relationship Id="rId71" Type="http://schemas.openxmlformats.org/officeDocument/2006/relationships/hyperlink" Target="https://ghgprotocol.org/sites/default/files/hfc-pfc_0.xls" TargetMode="External"/><Relationship Id="rId92" Type="http://schemas.openxmlformats.org/officeDocument/2006/relationships/hyperlink" Target="https://ghgprotocol.org/sites/default/files/hfc-pfc_0.xls" TargetMode="External"/><Relationship Id="rId2" Type="http://schemas.openxmlformats.org/officeDocument/2006/relationships/hyperlink" Target="https://ghgprotocol.org/sites/default/files/hfc-pfc_0.xls" TargetMode="External"/><Relationship Id="rId29" Type="http://schemas.openxmlformats.org/officeDocument/2006/relationships/hyperlink" Target="https://ghgprotocol.org/sites/default/files/hfc-pfc_0.xls" TargetMode="External"/><Relationship Id="rId24" Type="http://schemas.openxmlformats.org/officeDocument/2006/relationships/hyperlink" Target="https://ghgprotocol.org/sites/default/files/hfc-pfc_0.xls" TargetMode="External"/><Relationship Id="rId40" Type="http://schemas.openxmlformats.org/officeDocument/2006/relationships/hyperlink" Target="https://ghgprotocol.org/sites/default/files/hfc-pfc_0.xls" TargetMode="External"/><Relationship Id="rId45" Type="http://schemas.openxmlformats.org/officeDocument/2006/relationships/hyperlink" Target="https://ghgprotocol.org/sites/default/files/hfc-pfc_0.xls" TargetMode="External"/><Relationship Id="rId66" Type="http://schemas.openxmlformats.org/officeDocument/2006/relationships/hyperlink" Target="https://ghgprotocol.org/sites/default/files/hfc-pfc_0.xls" TargetMode="External"/><Relationship Id="rId87" Type="http://schemas.openxmlformats.org/officeDocument/2006/relationships/hyperlink" Target="https://ghgprotocol.org/sites/default/files/hfc-pfc_0.xls" TargetMode="External"/><Relationship Id="rId110" Type="http://schemas.openxmlformats.org/officeDocument/2006/relationships/hyperlink" Target="https://ghgprotocol.org/sites/default/files/hfc-pfc_0.xls" TargetMode="External"/><Relationship Id="rId115" Type="http://schemas.openxmlformats.org/officeDocument/2006/relationships/hyperlink" Target="https://ghgprotocol.org/sites/default/files/hfc-pfc_0.xls" TargetMode="External"/><Relationship Id="rId61" Type="http://schemas.openxmlformats.org/officeDocument/2006/relationships/hyperlink" Target="https://ghgprotocol.org/sites/default/files/hfc-pfc_0.xls" TargetMode="External"/><Relationship Id="rId82" Type="http://schemas.openxmlformats.org/officeDocument/2006/relationships/hyperlink" Target="https://ghgprotocol.org/sites/default/files/hfc-pfc_0.xls" TargetMode="External"/><Relationship Id="rId19" Type="http://schemas.openxmlformats.org/officeDocument/2006/relationships/hyperlink" Target="https://ghgprotocol.org/sites/default/files/hfc-pfc_0.xls" TargetMode="External"/><Relationship Id="rId14" Type="http://schemas.openxmlformats.org/officeDocument/2006/relationships/hyperlink" Target="https://ghgprotocol.org/sites/default/files/hfc-pfc_0.xls" TargetMode="External"/><Relationship Id="rId30" Type="http://schemas.openxmlformats.org/officeDocument/2006/relationships/hyperlink" Target="https://ghgprotocol.org/sites/default/files/hfc-pfc_0.xls" TargetMode="External"/><Relationship Id="rId35" Type="http://schemas.openxmlformats.org/officeDocument/2006/relationships/hyperlink" Target="https://ghgprotocol.org/sites/default/files/hfc-pfc_0.xls" TargetMode="External"/><Relationship Id="rId56" Type="http://schemas.openxmlformats.org/officeDocument/2006/relationships/hyperlink" Target="https://ghgprotocol.org/sites/default/files/hfc-pfc_0.xls" TargetMode="External"/><Relationship Id="rId77" Type="http://schemas.openxmlformats.org/officeDocument/2006/relationships/hyperlink" Target="https://ghgprotocol.org/sites/default/files/hfc-pfc_0.xls" TargetMode="External"/><Relationship Id="rId100" Type="http://schemas.openxmlformats.org/officeDocument/2006/relationships/hyperlink" Target="https://ghgprotocol.org/sites/default/files/hfc-pfc_0.xls" TargetMode="External"/><Relationship Id="rId105" Type="http://schemas.openxmlformats.org/officeDocument/2006/relationships/hyperlink" Target="https://ghgprotocol.org/sites/default/files/hfc-pfc_0.xls" TargetMode="External"/><Relationship Id="rId126" Type="http://schemas.openxmlformats.org/officeDocument/2006/relationships/hyperlink" Target="https://ghgprotocol.org/sites/default/files/hfc-pfc_0.xls" TargetMode="External"/><Relationship Id="rId8" Type="http://schemas.openxmlformats.org/officeDocument/2006/relationships/hyperlink" Target="https://ghgprotocol.org/sites/default/files/hfc-pfc_0.xls" TargetMode="External"/><Relationship Id="rId51" Type="http://schemas.openxmlformats.org/officeDocument/2006/relationships/hyperlink" Target="https://ghgprotocol.org/sites/default/files/hfc-pfc_0.xls" TargetMode="External"/><Relationship Id="rId72" Type="http://schemas.openxmlformats.org/officeDocument/2006/relationships/hyperlink" Target="https://ghgprotocol.org/sites/default/files/hfc-pfc_0.xls" TargetMode="External"/><Relationship Id="rId93" Type="http://schemas.openxmlformats.org/officeDocument/2006/relationships/hyperlink" Target="https://ghgprotocol.org/sites/default/files/hfc-pfc_0.xls" TargetMode="External"/><Relationship Id="rId98" Type="http://schemas.openxmlformats.org/officeDocument/2006/relationships/hyperlink" Target="https://ghgprotocol.org/sites/default/files/hfc-pfc_0.xls" TargetMode="External"/><Relationship Id="rId121" Type="http://schemas.openxmlformats.org/officeDocument/2006/relationships/hyperlink" Target="https://ghgprotocol.org/sites/default/files/hfc-pfc_0.xls" TargetMode="External"/><Relationship Id="rId3" Type="http://schemas.openxmlformats.org/officeDocument/2006/relationships/hyperlink" Target="https://ghgprotocol.org/sites/default/files/hfc-pfc_0.xls" TargetMode="External"/><Relationship Id="rId25" Type="http://schemas.openxmlformats.org/officeDocument/2006/relationships/hyperlink" Target="https://ghgprotocol.org/sites/default/files/hfc-pfc_0.xls" TargetMode="External"/><Relationship Id="rId46" Type="http://schemas.openxmlformats.org/officeDocument/2006/relationships/hyperlink" Target="https://ghgprotocol.org/sites/default/files/hfc-pfc_0.xls" TargetMode="External"/><Relationship Id="rId67" Type="http://schemas.openxmlformats.org/officeDocument/2006/relationships/hyperlink" Target="https://ghgprotocol.org/sites/default/files/hfc-pfc_0.xls" TargetMode="External"/><Relationship Id="rId116" Type="http://schemas.openxmlformats.org/officeDocument/2006/relationships/hyperlink" Target="https://ghgprotocol.org/sites/default/files/hfc-pfc_0.xls" TargetMode="External"/><Relationship Id="rId20" Type="http://schemas.openxmlformats.org/officeDocument/2006/relationships/hyperlink" Target="https://ghgprotocol.org/sites/default/files/hfc-pfc_0.xls" TargetMode="External"/><Relationship Id="rId41" Type="http://schemas.openxmlformats.org/officeDocument/2006/relationships/hyperlink" Target="https://ghgprotocol.org/sites/default/files/hfc-pfc_0.xls" TargetMode="External"/><Relationship Id="rId62" Type="http://schemas.openxmlformats.org/officeDocument/2006/relationships/hyperlink" Target="https://ghgprotocol.org/sites/default/files/hfc-pfc_0.xls" TargetMode="External"/><Relationship Id="rId83" Type="http://schemas.openxmlformats.org/officeDocument/2006/relationships/hyperlink" Target="https://ghgprotocol.org/sites/default/files/hfc-pfc_0.xls" TargetMode="External"/><Relationship Id="rId88" Type="http://schemas.openxmlformats.org/officeDocument/2006/relationships/hyperlink" Target="https://ghgprotocol.org/sites/default/files/hfc-pfc_0.xls" TargetMode="External"/><Relationship Id="rId111" Type="http://schemas.openxmlformats.org/officeDocument/2006/relationships/hyperlink" Target="https://ghgprotocol.org/sites/default/files/hfc-pfc_0.xls" TargetMode="External"/><Relationship Id="rId15" Type="http://schemas.openxmlformats.org/officeDocument/2006/relationships/hyperlink" Target="https://ghgprotocol.org/sites/default/files/hfc-pfc_0.xls" TargetMode="External"/><Relationship Id="rId36" Type="http://schemas.openxmlformats.org/officeDocument/2006/relationships/hyperlink" Target="https://ghgprotocol.org/sites/default/files/hfc-pfc_0.xls" TargetMode="External"/><Relationship Id="rId57" Type="http://schemas.openxmlformats.org/officeDocument/2006/relationships/hyperlink" Target="https://ghgprotocol.org/sites/default/files/hfc-pfc_0.xls" TargetMode="External"/><Relationship Id="rId106" Type="http://schemas.openxmlformats.org/officeDocument/2006/relationships/hyperlink" Target="https://ghgprotocol.org/sites/default/files/hfc-pfc_0.xls" TargetMode="External"/><Relationship Id="rId127" Type="http://schemas.openxmlformats.org/officeDocument/2006/relationships/hyperlink" Target="https://ghgprotocol.org/sites/default/files/hfc-pfc_0.xls" TargetMode="External"/><Relationship Id="rId10" Type="http://schemas.openxmlformats.org/officeDocument/2006/relationships/hyperlink" Target="https://ghgprotocol.org/sites/default/files/hfc-pfc_0.xls" TargetMode="External"/><Relationship Id="rId31" Type="http://schemas.openxmlformats.org/officeDocument/2006/relationships/hyperlink" Target="https://ghgprotocol.org/sites/default/files/hfc-pfc_0.xls" TargetMode="External"/><Relationship Id="rId52" Type="http://schemas.openxmlformats.org/officeDocument/2006/relationships/hyperlink" Target="https://ghgprotocol.org/sites/default/files/hfc-pfc_0.xls" TargetMode="External"/><Relationship Id="rId73" Type="http://schemas.openxmlformats.org/officeDocument/2006/relationships/hyperlink" Target="https://ghgprotocol.org/sites/default/files/hfc-pfc_0.xls" TargetMode="External"/><Relationship Id="rId78" Type="http://schemas.openxmlformats.org/officeDocument/2006/relationships/hyperlink" Target="https://ghgprotocol.org/sites/default/files/hfc-pfc_0.xls" TargetMode="External"/><Relationship Id="rId94" Type="http://schemas.openxmlformats.org/officeDocument/2006/relationships/hyperlink" Target="https://ghgprotocol.org/sites/default/files/hfc-pfc_0.xls" TargetMode="External"/><Relationship Id="rId99" Type="http://schemas.openxmlformats.org/officeDocument/2006/relationships/hyperlink" Target="https://ghgprotocol.org/sites/default/files/hfc-pfc_0.xls" TargetMode="External"/><Relationship Id="rId101" Type="http://schemas.openxmlformats.org/officeDocument/2006/relationships/hyperlink" Target="https://ghgprotocol.org/sites/default/files/hfc-pfc_0.xls" TargetMode="External"/><Relationship Id="rId122" Type="http://schemas.openxmlformats.org/officeDocument/2006/relationships/hyperlink" Target="https://ghgprotocol.org/sites/default/files/hfc-pfc_0.xls" TargetMode="External"/><Relationship Id="rId4" Type="http://schemas.openxmlformats.org/officeDocument/2006/relationships/hyperlink" Target="https://ghgprotocol.org/sites/default/files/hfc-pfc_0.xls" TargetMode="External"/><Relationship Id="rId9" Type="http://schemas.openxmlformats.org/officeDocument/2006/relationships/hyperlink" Target="https://ghgprotocol.org/sites/default/files/hfc-pfc_0.xls" TargetMode="External"/><Relationship Id="rId26" Type="http://schemas.openxmlformats.org/officeDocument/2006/relationships/hyperlink" Target="https://ghgprotocol.org/sites/default/files/hfc-pfc_0.xl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odlandcarboncode.org.uk/standard-and-guidance/3-carbon-sequestration/3-3-project-carbon-sequestration" TargetMode="External"/><Relationship Id="rId13" Type="http://schemas.openxmlformats.org/officeDocument/2006/relationships/hyperlink" Target="http://globalfeedlca.org/gfli-database/gfli-database-tool/" TargetMode="External"/><Relationship Id="rId18" Type="http://schemas.openxmlformats.org/officeDocument/2006/relationships/hyperlink" Target="https://www.gov.uk/government/publications/greenhouse-gas-reporting-conversion-factors-2021" TargetMode="External"/><Relationship Id="rId26" Type="http://schemas.openxmlformats.org/officeDocument/2006/relationships/hyperlink" Target="https://www.mendeley.com/reference-manager/reader/fb1f1119-590c-39ad-bbf6-7668880d2789/31812dd1-60b7-6771-0e16-cda5f04313d7" TargetMode="External"/><Relationship Id="rId3" Type="http://schemas.openxmlformats.org/officeDocument/2006/relationships/hyperlink" Target="https://circularecology.com/embodied-carbon-footprint-database.html" TargetMode="External"/><Relationship Id="rId21" Type="http://schemas.openxmlformats.org/officeDocument/2006/relationships/hyperlink" Target="https://www.woodlandcarboncode.org.uk/images/Spreadsheets/WCC_CarbonCalculationSpreadsheet_Version2.4_March2021.xlsx" TargetMode="External"/><Relationship Id="rId7" Type="http://schemas.openxmlformats.org/officeDocument/2006/relationships/hyperlink" Target="http://ramiran.uvlf.sk/doc98/FIN-POST/AMON-BAR.pdf" TargetMode="External"/><Relationship Id="rId12" Type="http://schemas.openxmlformats.org/officeDocument/2006/relationships/hyperlink" Target="http://randd.defra.gov.uk/Document.aspx?Document=FO0404_8543_TRP.pdf" TargetMode="External"/><Relationship Id="rId17" Type="http://schemas.openxmlformats.org/officeDocument/2006/relationships/hyperlink" Target="https://www.researchgate.net/publication/26807183_Anaerobic_digestion_and_digestate_use_Accounting_of_greenhouse_gases_and_global_warming_contribution" TargetMode="External"/><Relationship Id="rId25" Type="http://schemas.openxmlformats.org/officeDocument/2006/relationships/hyperlink" Target="https://www.researchgate.net/publication/348855439_Potential_Carbon_Footprint_Reduction_for_Reclaimed_Asphalt_Pavement_Innovations_LCA_Methodology_Best_Available_Technology_and_Near-Future_Reduction_Potential" TargetMode="External"/><Relationship Id="rId2" Type="http://schemas.openxmlformats.org/officeDocument/2006/relationships/hyperlink" Target="https://www.gov.uk/government/publications/greenhouse-gas-reporting-conversion-factors-2020" TargetMode="External"/><Relationship Id="rId16" Type="http://schemas.openxmlformats.org/officeDocument/2006/relationships/hyperlink" Target="https://ahdb.org.uk/carbon-footprint-decision-tool" TargetMode="External"/><Relationship Id="rId20" Type="http://schemas.openxmlformats.org/officeDocument/2006/relationships/hyperlink" Target="https://www.ecocostsvalue.com/EVR/img/Idematapp2020.xlsx" TargetMode="External"/><Relationship Id="rId1" Type="http://schemas.openxmlformats.org/officeDocument/2006/relationships/hyperlink" Target="https://www.gov.uk/government/publications/greenhouse-gas-reporting-conversion-factors-2020" TargetMode="External"/><Relationship Id="rId6" Type="http://schemas.openxmlformats.org/officeDocument/2006/relationships/hyperlink" Target="http://hss.ulb.uni-bonn.de/2012/3002/3002.pdf" TargetMode="External"/><Relationship Id="rId11" Type="http://schemas.openxmlformats.org/officeDocument/2006/relationships/hyperlink" Target="http://randd.defra.gov.uk/Default.aspx?Module=More&amp;Location=None&amp;ProjectID=15967" TargetMode="External"/><Relationship Id="rId24" Type="http://schemas.openxmlformats.org/officeDocument/2006/relationships/hyperlink" Target="https://www.mendeley.com/reference-manager/reader/9befed00-ea66-33c8-9c8a-0e32f950ef31/53794932-e49d-677f-6094-f39c1817810f" TargetMode="External"/><Relationship Id="rId5" Type="http://schemas.openxmlformats.org/officeDocument/2006/relationships/hyperlink" Target="https://backend.orbit.dtu.dk/ws/portalfiles/portal/118476978/Andersen_et_al._GHG_emissions_from_composting_self_archive.pdf" TargetMode="External"/><Relationship Id="rId15" Type="http://schemas.openxmlformats.org/officeDocument/2006/relationships/hyperlink" Target="https://www.sciencedirect.com/science/article/abs/pii/S0167880917303584" TargetMode="External"/><Relationship Id="rId23" Type="http://schemas.openxmlformats.org/officeDocument/2006/relationships/hyperlink" Target="https://uk-air.defra.gov.uk/assets/documents/reports/cat09/2106091119_ukghgi-90-19_Annex_Issue_2.pdf" TargetMode="External"/><Relationship Id="rId10" Type="http://schemas.openxmlformats.org/officeDocument/2006/relationships/hyperlink" Target="https://sw-consulting.co.uk/books" TargetMode="External"/><Relationship Id="rId19" Type="http://schemas.openxmlformats.org/officeDocument/2006/relationships/hyperlink" Target="https://petrecyclingteam.com/en/excellent-co2-balance" TargetMode="External"/><Relationship Id="rId4" Type="http://schemas.openxmlformats.org/officeDocument/2006/relationships/hyperlink" Target="https://naei.beis.gov.uk/reports/reports?report_id=981" TargetMode="External"/><Relationship Id="rId9" Type="http://schemas.openxmlformats.org/officeDocument/2006/relationships/hyperlink" Target="https://ghgprotocol.org/sites/default/files/hfc-pfc_0.xls" TargetMode="External"/><Relationship Id="rId14" Type="http://schemas.openxmlformats.org/officeDocument/2006/relationships/hyperlink" Target="https://www.sciencedirect.com/science/article/abs/pii/S0167880916305692" TargetMode="External"/><Relationship Id="rId22" Type="http://schemas.openxmlformats.org/officeDocument/2006/relationships/hyperlink" Target="https://uk-air.defra.gov.uk/assets/documents/reports/cat09/2105061125_ukghgi-90-19_Main_Issue_1.pdf" TargetMode="External"/><Relationship Id="rId27" Type="http://schemas.openxmlformats.org/officeDocument/2006/relationships/hyperlink" Target="https://ghgprotocol.org/sites/default/files/standards/GHG%20Protocol%20Agricultural%20Guidance%20%28April%2026%29_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aa.com/route-planner/route" TargetMode="External"/><Relationship Id="rId2" Type="http://schemas.openxmlformats.org/officeDocument/2006/relationships/hyperlink" Target="http://www.bukitlawang.com/routes/routes.aspx" TargetMode="External"/><Relationship Id="rId1" Type="http://schemas.openxmlformats.org/officeDocument/2006/relationships/hyperlink" Target="https://car-emissions.com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://www.airportdistancecalculator.com/" TargetMode="External"/><Relationship Id="rId4" Type="http://schemas.openxmlformats.org/officeDocument/2006/relationships/hyperlink" Target="https://www.theaa.com/route-planner/rou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hgprotocol.org/sites/default/files/ghgp/Global-Warming-Potential-Values%20%28Feb%2016%202016%29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6382F"/>
  </sheetPr>
  <dimension ref="A1:AMK979"/>
  <sheetViews>
    <sheetView zoomScaleNormal="100" workbookViewId="0">
      <selection activeCell="A5" sqref="A5"/>
    </sheetView>
  </sheetViews>
  <sheetFormatPr defaultRowHeight="19.5" x14ac:dyDescent="0.2"/>
  <cols>
    <col min="1" max="1" width="98.85546875" style="13" customWidth="1"/>
    <col min="2" max="3" width="23.42578125" style="13" customWidth="1"/>
    <col min="4" max="4" width="12.42578125" style="13" customWidth="1"/>
    <col min="5" max="28" width="11.42578125" style="13"/>
    <col min="29" max="1025" width="14.42578125" style="13" customWidth="1"/>
  </cols>
  <sheetData>
    <row r="1" spans="1:28" ht="34.5" customHeight="1" x14ac:dyDescent="0.2">
      <c r="A1" s="12"/>
      <c r="B1" s="15"/>
      <c r="C1" s="16"/>
      <c r="D1" s="17"/>
      <c r="E1" s="18"/>
      <c r="F1" s="18"/>
      <c r="G1" s="18"/>
      <c r="H1" s="18"/>
      <c r="I1" s="19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34.5" customHeight="1" x14ac:dyDescent="0.2">
      <c r="A2" s="12"/>
      <c r="B2" s="15"/>
      <c r="C2" s="16"/>
      <c r="D2" s="17"/>
      <c r="E2" s="18"/>
      <c r="F2" s="18"/>
      <c r="G2" s="18"/>
      <c r="H2" s="18"/>
      <c r="I2" s="1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21.75" x14ac:dyDescent="0.2">
      <c r="A3" s="15"/>
      <c r="B3" s="15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46.5" x14ac:dyDescent="0.2">
      <c r="A4" s="20" t="s">
        <v>0</v>
      </c>
      <c r="B4" s="15"/>
      <c r="C4" s="17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54.75" customHeight="1" x14ac:dyDescent="0.2">
      <c r="A5" s="14" t="s">
        <v>1</v>
      </c>
      <c r="B5" s="15"/>
      <c r="C5" s="1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36" customHeight="1" x14ac:dyDescent="0.2">
      <c r="A6" s="21" t="s">
        <v>2</v>
      </c>
      <c r="B6" s="15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5.75" customHeight="1" x14ac:dyDescent="0.2">
      <c r="A7" s="15"/>
      <c r="B7" s="15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40.5" customHeight="1" x14ac:dyDescent="0.2">
      <c r="A8" s="22"/>
      <c r="B8" s="23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15.75" customHeight="1" x14ac:dyDescent="0.2">
      <c r="A9" s="23"/>
      <c r="B9" s="23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27.75" customHeight="1" x14ac:dyDescent="0.2">
      <c r="A10" s="23"/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27.75" customHeight="1" x14ac:dyDescent="0.2">
      <c r="A11" s="23"/>
      <c r="B11" s="23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15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.75" customHeight="1" x14ac:dyDescent="0.2">
      <c r="A14" s="24"/>
      <c r="B14" s="2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4.25" customHeight="1" x14ac:dyDescent="0.2"/>
    <row r="16" spans="1:28" ht="14.25" customHeight="1" x14ac:dyDescent="0.2"/>
    <row r="17" spans="1:3" ht="14.25" customHeight="1" x14ac:dyDescent="0.2">
      <c r="A17" s="25" t="s">
        <v>3</v>
      </c>
    </row>
    <row r="18" spans="1:3" ht="14.25" customHeight="1" x14ac:dyDescent="0.2"/>
    <row r="19" spans="1:3" ht="14.25" customHeight="1" x14ac:dyDescent="0.2">
      <c r="A19" s="13" t="s">
        <v>4</v>
      </c>
    </row>
    <row r="20" spans="1:3" ht="14.25" customHeight="1" x14ac:dyDescent="0.2">
      <c r="A20" s="13" t="s">
        <v>5</v>
      </c>
    </row>
    <row r="21" spans="1:3" ht="14.25" customHeight="1" x14ac:dyDescent="0.2">
      <c r="A21" s="13" t="s">
        <v>6</v>
      </c>
      <c r="B21" s="26" t="s">
        <v>7</v>
      </c>
    </row>
    <row r="22" spans="1:3" ht="39" x14ac:dyDescent="0.2">
      <c r="A22" s="27" t="s">
        <v>8</v>
      </c>
      <c r="B22" s="28"/>
      <c r="C22" s="17" t="s">
        <v>9</v>
      </c>
    </row>
    <row r="23" spans="1:3" ht="14.25" customHeight="1" x14ac:dyDescent="0.2">
      <c r="A23" s="13" t="s">
        <v>10</v>
      </c>
      <c r="B23" s="29"/>
      <c r="C23" s="17" t="s">
        <v>11</v>
      </c>
    </row>
    <row r="24" spans="1:3" ht="14.25" customHeight="1" x14ac:dyDescent="0.2">
      <c r="B24" s="30"/>
      <c r="C24" s="17" t="s">
        <v>12</v>
      </c>
    </row>
    <row r="25" spans="1:3" ht="14.25" customHeight="1" x14ac:dyDescent="0.2">
      <c r="A25" s="13" t="s">
        <v>13</v>
      </c>
    </row>
    <row r="26" spans="1:3" ht="14.25" customHeight="1" x14ac:dyDescent="0.2">
      <c r="A26" s="25" t="s">
        <v>14</v>
      </c>
    </row>
    <row r="27" spans="1:3" ht="14.25" customHeight="1" x14ac:dyDescent="0.2">
      <c r="B27" s="31" t="s">
        <v>15</v>
      </c>
      <c r="C27" s="32"/>
    </row>
    <row r="28" spans="1:3" ht="14.25" customHeight="1" x14ac:dyDescent="0.2">
      <c r="B28" s="33"/>
      <c r="C28" s="34"/>
    </row>
    <row r="29" spans="1:3" ht="14.25" customHeight="1" x14ac:dyDescent="0.2">
      <c r="B29" s="33" t="s">
        <v>16</v>
      </c>
      <c r="C29" s="34" t="s">
        <v>17</v>
      </c>
    </row>
    <row r="30" spans="1:3" ht="14.25" customHeight="1" x14ac:dyDescent="0.2">
      <c r="A30" s="13" t="s">
        <v>18</v>
      </c>
      <c r="B30" s="33" t="s">
        <v>19</v>
      </c>
      <c r="C30" s="34" t="s">
        <v>20</v>
      </c>
    </row>
    <row r="31" spans="1:3" ht="14.25" customHeight="1" x14ac:dyDescent="0.2">
      <c r="B31" s="33" t="s">
        <v>21</v>
      </c>
      <c r="C31" s="34" t="s">
        <v>22</v>
      </c>
    </row>
    <row r="32" spans="1:3" ht="14.25" customHeight="1" x14ac:dyDescent="0.2">
      <c r="B32" s="33" t="s">
        <v>23</v>
      </c>
      <c r="C32" s="34" t="s">
        <v>24</v>
      </c>
    </row>
    <row r="33" spans="2:3" ht="14.25" customHeight="1" x14ac:dyDescent="0.2">
      <c r="B33" s="33" t="s">
        <v>25</v>
      </c>
      <c r="C33" s="34" t="s">
        <v>26</v>
      </c>
    </row>
    <row r="34" spans="2:3" ht="14.25" customHeight="1" x14ac:dyDescent="0.2">
      <c r="B34" s="33" t="s">
        <v>27</v>
      </c>
      <c r="C34" s="34" t="s">
        <v>28</v>
      </c>
    </row>
    <row r="35" spans="2:3" ht="14.25" customHeight="1" x14ac:dyDescent="0.2">
      <c r="B35" s="33" t="s">
        <v>29</v>
      </c>
      <c r="C35" s="34" t="s">
        <v>30</v>
      </c>
    </row>
    <row r="36" spans="2:3" ht="14.25" customHeight="1" x14ac:dyDescent="0.2">
      <c r="B36" s="33" t="s">
        <v>31</v>
      </c>
      <c r="C36" s="34" t="s">
        <v>32</v>
      </c>
    </row>
    <row r="37" spans="2:3" ht="14.25" customHeight="1" x14ac:dyDescent="0.2">
      <c r="B37" s="33" t="s">
        <v>33</v>
      </c>
      <c r="C37" s="34" t="s">
        <v>34</v>
      </c>
    </row>
    <row r="38" spans="2:3" ht="14.25" customHeight="1" x14ac:dyDescent="0.2">
      <c r="B38" s="33" t="s">
        <v>35</v>
      </c>
      <c r="C38" s="34" t="s">
        <v>36</v>
      </c>
    </row>
    <row r="39" spans="2:3" ht="14.25" customHeight="1" x14ac:dyDescent="0.2">
      <c r="B39" s="33" t="s">
        <v>37</v>
      </c>
      <c r="C39" s="34" t="s">
        <v>38</v>
      </c>
    </row>
    <row r="40" spans="2:3" ht="14.25" customHeight="1" x14ac:dyDescent="0.2">
      <c r="B40" s="33" t="s">
        <v>39</v>
      </c>
      <c r="C40" s="34" t="s">
        <v>40</v>
      </c>
    </row>
    <row r="41" spans="2:3" ht="14.25" customHeight="1" x14ac:dyDescent="0.2">
      <c r="B41" s="33" t="s">
        <v>41</v>
      </c>
      <c r="C41" s="34" t="s">
        <v>42</v>
      </c>
    </row>
    <row r="42" spans="2:3" ht="14.25" customHeight="1" x14ac:dyDescent="0.2">
      <c r="B42" s="35" t="s">
        <v>43</v>
      </c>
      <c r="C42" s="36" t="s">
        <v>44</v>
      </c>
    </row>
    <row r="43" spans="2:3" ht="14.25" customHeight="1" x14ac:dyDescent="0.2"/>
    <row r="44" spans="2:3" ht="14.25" customHeight="1" x14ac:dyDescent="0.2"/>
    <row r="45" spans="2:3" ht="14.25" customHeight="1" x14ac:dyDescent="0.2"/>
    <row r="46" spans="2:3" ht="14.25" customHeight="1" x14ac:dyDescent="0.2"/>
    <row r="47" spans="2:3" ht="14.25" customHeight="1" x14ac:dyDescent="0.2"/>
    <row r="48" spans="2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3">
    <mergeCell ref="A1:A2"/>
    <mergeCell ref="A12:AB12"/>
    <mergeCell ref="A13:AB13"/>
  </mergeCells>
  <hyperlinks>
    <hyperlink ref="A6" r:id="rId1" xr:uid="{00000000-0004-0000-0000-000000000000}"/>
    <hyperlink ref="A26" r:id="rId2" xr:uid="{00000000-0004-0000-0000-000001000000}"/>
  </hyperlink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3CA00"/>
  </sheetPr>
  <dimension ref="A1:AMK997"/>
  <sheetViews>
    <sheetView zoomScaleNormal="100" workbookViewId="0">
      <pane ySplit="5" topLeftCell="A6" activePane="bottomLeft" state="frozen"/>
      <selection pane="bottomLeft" activeCell="B11" sqref="B11"/>
    </sheetView>
  </sheetViews>
  <sheetFormatPr defaultRowHeight="18.75" x14ac:dyDescent="0.2"/>
  <cols>
    <col min="1" max="1" width="27.140625" style="180" customWidth="1"/>
    <col min="2" max="2" width="31.7109375" style="180" customWidth="1"/>
    <col min="3" max="4" width="26.140625" style="180" customWidth="1"/>
    <col min="5" max="5" width="13.42578125" style="180" customWidth="1"/>
    <col min="6" max="6" width="13.140625" style="180" customWidth="1"/>
    <col min="7" max="7" width="37.85546875" style="180" customWidth="1"/>
    <col min="8" max="8" width="14.85546875" style="180" customWidth="1"/>
    <col min="9" max="9" width="11" style="180" customWidth="1"/>
    <col min="10" max="10" width="49.42578125" style="180" customWidth="1"/>
    <col min="11" max="16" width="8" style="180" customWidth="1"/>
    <col min="17" max="1011" width="14.42578125" style="180" customWidth="1"/>
    <col min="1012" max="1025" width="11.42578125" style="180"/>
  </cols>
  <sheetData>
    <row r="1" spans="1:16" ht="17.25" customHeight="1" x14ac:dyDescent="0.2">
      <c r="A1" s="7" t="s">
        <v>1043</v>
      </c>
      <c r="B1" s="38" t="s">
        <v>1044</v>
      </c>
      <c r="C1" s="38"/>
      <c r="D1" s="18"/>
      <c r="E1" s="51"/>
      <c r="F1" s="51"/>
      <c r="G1" s="51"/>
      <c r="H1" s="51"/>
      <c r="I1" s="43"/>
      <c r="J1" s="43"/>
      <c r="K1" s="39"/>
      <c r="L1" s="39"/>
      <c r="M1" s="39"/>
      <c r="N1" s="39"/>
      <c r="O1" s="39"/>
      <c r="P1" s="39"/>
    </row>
    <row r="2" spans="1:16" ht="17.25" customHeight="1" x14ac:dyDescent="0.2">
      <c r="A2" s="7"/>
      <c r="B2" s="72" t="s">
        <v>1045</v>
      </c>
      <c r="C2" s="72"/>
      <c r="D2" s="18"/>
      <c r="E2" s="51"/>
      <c r="F2" s="51"/>
      <c r="G2" s="51"/>
      <c r="H2" s="51"/>
      <c r="I2" s="43"/>
      <c r="J2" s="43"/>
      <c r="K2" s="39"/>
      <c r="L2" s="39"/>
      <c r="M2" s="39"/>
      <c r="N2" s="39"/>
      <c r="O2" s="39"/>
      <c r="P2" s="39"/>
    </row>
    <row r="3" spans="1:16" ht="17.25" customHeight="1" x14ac:dyDescent="0.2">
      <c r="A3" s="43"/>
      <c r="B3" s="363" t="s">
        <v>1046</v>
      </c>
      <c r="C3" s="363"/>
      <c r="D3" s="18"/>
      <c r="E3" s="51"/>
      <c r="F3" s="51"/>
      <c r="G3" s="51"/>
      <c r="H3" s="51"/>
      <c r="I3" s="43"/>
      <c r="J3" s="43"/>
      <c r="K3" s="39"/>
      <c r="L3" s="39"/>
      <c r="M3" s="39"/>
      <c r="N3" s="39"/>
      <c r="O3" s="39"/>
      <c r="P3" s="39"/>
    </row>
    <row r="4" spans="1:16" ht="17.25" customHeight="1" x14ac:dyDescent="0.2">
      <c r="A4" s="43"/>
      <c r="B4" s="51"/>
      <c r="C4" s="51"/>
      <c r="D4" s="39"/>
      <c r="E4" s="51"/>
      <c r="F4" s="51"/>
      <c r="G4" s="51"/>
      <c r="H4" s="51"/>
      <c r="I4" s="43"/>
      <c r="J4" s="43"/>
      <c r="K4" s="39"/>
      <c r="L4" s="39"/>
      <c r="M4" s="39"/>
      <c r="N4" s="39"/>
      <c r="O4" s="39"/>
      <c r="P4" s="39"/>
    </row>
    <row r="5" spans="1:16" ht="48" customHeight="1" x14ac:dyDescent="0.2">
      <c r="A5" s="230" t="s">
        <v>1047</v>
      </c>
      <c r="B5" s="230" t="s">
        <v>1048</v>
      </c>
      <c r="C5" s="255" t="s">
        <v>1049</v>
      </c>
      <c r="D5" s="255" t="s">
        <v>1050</v>
      </c>
      <c r="E5" s="255" t="s">
        <v>1051</v>
      </c>
      <c r="F5" s="230" t="s">
        <v>1052</v>
      </c>
      <c r="G5" s="230" t="s">
        <v>50</v>
      </c>
      <c r="H5" s="44" t="s">
        <v>82</v>
      </c>
      <c r="I5" s="44" t="s">
        <v>83</v>
      </c>
      <c r="K5" s="75"/>
      <c r="L5" s="75"/>
      <c r="M5" s="75"/>
      <c r="N5" s="75"/>
      <c r="O5" s="75"/>
      <c r="P5" s="75"/>
    </row>
    <row r="6" spans="1:16" ht="12.75" customHeight="1" x14ac:dyDescent="0.2">
      <c r="A6" s="76" t="s">
        <v>1053</v>
      </c>
      <c r="B6" s="78"/>
      <c r="C6" s="78"/>
      <c r="D6" s="78"/>
      <c r="E6" s="78"/>
      <c r="F6" s="78"/>
      <c r="G6" s="78"/>
      <c r="H6" s="78"/>
      <c r="I6" s="78"/>
      <c r="K6" s="78"/>
      <c r="L6" s="78"/>
      <c r="M6" s="78"/>
      <c r="N6" s="78"/>
      <c r="O6" s="78"/>
      <c r="P6" s="78"/>
    </row>
    <row r="7" spans="1:16" ht="12.75" customHeight="1" x14ac:dyDescent="0.2">
      <c r="A7" s="251" t="s">
        <v>1054</v>
      </c>
      <c r="B7" s="364" t="s">
        <v>1055</v>
      </c>
      <c r="C7" s="365"/>
      <c r="D7" s="366"/>
      <c r="E7" s="366"/>
      <c r="F7" s="129"/>
      <c r="G7" s="39"/>
      <c r="H7" s="39">
        <v>1</v>
      </c>
      <c r="I7" s="72" t="s">
        <v>1022</v>
      </c>
      <c r="K7" s="39"/>
      <c r="L7" s="39"/>
      <c r="M7" s="39"/>
      <c r="N7" s="39"/>
      <c r="O7" s="39"/>
      <c r="P7" s="39"/>
    </row>
    <row r="8" spans="1:16" ht="12.75" customHeight="1" x14ac:dyDescent="0.2">
      <c r="A8" s="251"/>
      <c r="B8" s="364" t="s">
        <v>1056</v>
      </c>
      <c r="C8" s="367"/>
      <c r="D8" s="39"/>
      <c r="E8" s="39"/>
      <c r="F8" s="131"/>
      <c r="G8" s="39"/>
      <c r="H8" s="39">
        <v>1</v>
      </c>
      <c r="I8" s="72" t="s">
        <v>1022</v>
      </c>
      <c r="K8" s="39"/>
      <c r="L8" s="39"/>
      <c r="M8" s="39"/>
      <c r="N8" s="39"/>
      <c r="O8" s="39"/>
      <c r="P8" s="39"/>
    </row>
    <row r="9" spans="1:16" ht="12.75" customHeight="1" x14ac:dyDescent="0.2">
      <c r="A9" s="251"/>
      <c r="B9" s="364" t="s">
        <v>1057</v>
      </c>
      <c r="C9" s="367"/>
      <c r="D9" s="39"/>
      <c r="E9" s="39"/>
      <c r="F9" s="131"/>
      <c r="G9" s="39"/>
      <c r="H9" s="39">
        <v>1</v>
      </c>
      <c r="I9" s="72" t="s">
        <v>1022</v>
      </c>
      <c r="K9" s="39"/>
      <c r="L9" s="39"/>
      <c r="M9" s="39"/>
      <c r="N9" s="39"/>
      <c r="O9" s="39"/>
      <c r="P9" s="39"/>
    </row>
    <row r="10" spans="1:16" ht="12.75" customHeight="1" x14ac:dyDescent="0.2">
      <c r="A10" s="251"/>
      <c r="B10" s="364" t="s">
        <v>1058</v>
      </c>
      <c r="C10" s="367"/>
      <c r="D10" s="39"/>
      <c r="E10" s="39"/>
      <c r="F10" s="131"/>
      <c r="G10" s="39"/>
      <c r="H10" s="39">
        <v>1</v>
      </c>
      <c r="I10" s="72" t="s">
        <v>1022</v>
      </c>
      <c r="K10" s="39"/>
      <c r="L10" s="39"/>
      <c r="M10" s="39"/>
      <c r="N10" s="39"/>
      <c r="O10" s="39"/>
      <c r="P10" s="39"/>
    </row>
    <row r="11" spans="1:16" ht="12.75" customHeight="1" x14ac:dyDescent="0.2">
      <c r="A11" s="251"/>
      <c r="B11" s="364" t="s">
        <v>1059</v>
      </c>
      <c r="C11" s="368"/>
      <c r="D11" s="369"/>
      <c r="E11" s="369"/>
      <c r="F11" s="134"/>
      <c r="G11" s="39"/>
      <c r="H11" s="39">
        <v>1</v>
      </c>
      <c r="I11" s="72" t="s">
        <v>1022</v>
      </c>
      <c r="K11" s="39"/>
      <c r="L11" s="39"/>
      <c r="M11" s="39"/>
      <c r="N11" s="39"/>
      <c r="O11" s="39"/>
      <c r="P11" s="39"/>
    </row>
    <row r="12" spans="1:16" ht="12.75" customHeight="1" x14ac:dyDescent="0.2">
      <c r="A12" s="39"/>
      <c r="B12" s="72"/>
      <c r="C12" s="72"/>
      <c r="D12" s="39"/>
      <c r="E12" s="39"/>
      <c r="F12" s="39"/>
      <c r="G12" s="39"/>
      <c r="H12" s="39"/>
      <c r="I12" s="39"/>
      <c r="K12" s="39"/>
      <c r="L12" s="39"/>
      <c r="M12" s="39"/>
      <c r="N12" s="39"/>
      <c r="O12" s="39"/>
      <c r="P12" s="39"/>
    </row>
    <row r="13" spans="1:16" ht="12.75" customHeight="1" x14ac:dyDescent="0.2">
      <c r="A13" s="370" t="s">
        <v>1060</v>
      </c>
      <c r="B13" s="371" t="s">
        <v>1055</v>
      </c>
      <c r="C13" s="372"/>
      <c r="D13" s="373"/>
      <c r="E13" s="373"/>
      <c r="F13" s="374"/>
      <c r="G13" s="163"/>
      <c r="H13" s="39">
        <v>1</v>
      </c>
      <c r="I13" s="72" t="s">
        <v>1022</v>
      </c>
      <c r="K13" s="39"/>
      <c r="L13" s="39"/>
      <c r="M13" s="39"/>
      <c r="N13" s="39"/>
      <c r="O13" s="39"/>
      <c r="P13" s="39"/>
    </row>
    <row r="14" spans="1:16" ht="12.75" customHeight="1" x14ac:dyDescent="0.2">
      <c r="A14" s="370"/>
      <c r="B14" s="371" t="s">
        <v>1056</v>
      </c>
      <c r="C14" s="375"/>
      <c r="D14" s="181"/>
      <c r="E14" s="181"/>
      <c r="F14" s="376"/>
      <c r="G14" s="163"/>
      <c r="H14" s="39">
        <v>1</v>
      </c>
      <c r="I14" s="72" t="s">
        <v>1022</v>
      </c>
      <c r="K14" s="39"/>
      <c r="L14" s="39"/>
      <c r="M14" s="39"/>
      <c r="N14" s="39"/>
      <c r="O14" s="39"/>
      <c r="P14" s="39"/>
    </row>
    <row r="15" spans="1:16" ht="12.75" customHeight="1" x14ac:dyDescent="0.2">
      <c r="A15" s="370"/>
      <c r="B15" s="371" t="s">
        <v>1057</v>
      </c>
      <c r="C15" s="375"/>
      <c r="D15" s="181"/>
      <c r="E15" s="181"/>
      <c r="F15" s="376"/>
      <c r="G15" s="163"/>
      <c r="H15" s="39">
        <v>1</v>
      </c>
      <c r="I15" s="72" t="s">
        <v>1022</v>
      </c>
      <c r="K15" s="39"/>
      <c r="L15" s="39"/>
      <c r="M15" s="39"/>
      <c r="N15" s="39"/>
      <c r="O15" s="39"/>
      <c r="P15" s="39"/>
    </row>
    <row r="16" spans="1:16" ht="12.75" customHeight="1" x14ac:dyDescent="0.2">
      <c r="A16" s="370"/>
      <c r="B16" s="371" t="s">
        <v>1058</v>
      </c>
      <c r="C16" s="375"/>
      <c r="D16" s="181"/>
      <c r="E16" s="181"/>
      <c r="F16" s="376"/>
      <c r="G16" s="163"/>
      <c r="H16" s="39">
        <v>1</v>
      </c>
      <c r="I16" s="72" t="s">
        <v>1022</v>
      </c>
      <c r="K16" s="39"/>
      <c r="L16" s="39"/>
      <c r="M16" s="39"/>
      <c r="N16" s="39"/>
      <c r="O16" s="39"/>
      <c r="P16" s="39"/>
    </row>
    <row r="17" spans="1:16" ht="12.75" customHeight="1" x14ac:dyDescent="0.2">
      <c r="A17" s="370"/>
      <c r="B17" s="371" t="s">
        <v>1059</v>
      </c>
      <c r="C17" s="377"/>
      <c r="D17" s="378"/>
      <c r="E17" s="378"/>
      <c r="F17" s="379"/>
      <c r="G17" s="163"/>
      <c r="H17" s="39">
        <v>1</v>
      </c>
      <c r="I17" s="72" t="s">
        <v>1022</v>
      </c>
      <c r="K17" s="39"/>
      <c r="L17" s="39"/>
      <c r="M17" s="39"/>
      <c r="N17" s="39"/>
      <c r="O17" s="39"/>
      <c r="P17" s="39"/>
    </row>
    <row r="18" spans="1:16" ht="12.75" customHeight="1" x14ac:dyDescent="0.2">
      <c r="A18" s="39"/>
      <c r="B18" s="72"/>
      <c r="C18" s="72"/>
      <c r="D18" s="39"/>
      <c r="E18" s="39"/>
      <c r="F18" s="39"/>
      <c r="G18" s="39"/>
      <c r="H18" s="39"/>
      <c r="I18" s="39"/>
      <c r="K18" s="39"/>
      <c r="L18" s="39"/>
      <c r="M18" s="39"/>
      <c r="N18" s="39"/>
      <c r="O18" s="39"/>
      <c r="P18" s="39"/>
    </row>
    <row r="19" spans="1:16" ht="12.75" customHeight="1" x14ac:dyDescent="0.2">
      <c r="A19" s="246" t="s">
        <v>1061</v>
      </c>
      <c r="B19" s="380" t="s">
        <v>1062</v>
      </c>
      <c r="C19" s="365"/>
      <c r="D19" s="366"/>
      <c r="E19" s="366"/>
      <c r="F19" s="129"/>
      <c r="G19" s="39"/>
      <c r="H19" s="39">
        <v>1</v>
      </c>
      <c r="I19" s="72" t="s">
        <v>1022</v>
      </c>
      <c r="K19" s="39"/>
      <c r="L19" s="39"/>
      <c r="M19" s="39"/>
      <c r="N19" s="39"/>
      <c r="O19" s="39"/>
      <c r="P19" s="39"/>
    </row>
    <row r="20" spans="1:16" ht="12.75" customHeight="1" x14ac:dyDescent="0.2">
      <c r="A20" s="246" t="s">
        <v>1063</v>
      </c>
      <c r="B20" s="380" t="s">
        <v>176</v>
      </c>
      <c r="C20" s="367"/>
      <c r="D20" s="39"/>
      <c r="E20" s="39"/>
      <c r="F20" s="131"/>
      <c r="G20" s="39"/>
      <c r="H20" s="39">
        <v>1</v>
      </c>
      <c r="I20" s="72" t="s">
        <v>1022</v>
      </c>
      <c r="K20" s="39"/>
      <c r="L20" s="39"/>
      <c r="M20" s="39"/>
      <c r="N20" s="39"/>
      <c r="O20" s="39"/>
      <c r="P20" s="39"/>
    </row>
    <row r="21" spans="1:16" ht="12.75" customHeight="1" x14ac:dyDescent="0.2">
      <c r="A21" s="246" t="s">
        <v>1064</v>
      </c>
      <c r="B21" s="246"/>
      <c r="C21" s="133"/>
      <c r="D21" s="369"/>
      <c r="E21" s="369"/>
      <c r="F21" s="134"/>
      <c r="G21" s="39"/>
      <c r="H21" s="39">
        <v>1</v>
      </c>
      <c r="I21" s="72" t="s">
        <v>1022</v>
      </c>
      <c r="K21" s="39"/>
      <c r="L21" s="39"/>
      <c r="M21" s="39"/>
      <c r="N21" s="39"/>
      <c r="O21" s="39"/>
      <c r="P21" s="39"/>
    </row>
    <row r="22" spans="1:16" ht="12.75" customHeight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2.75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ht="24" x14ac:dyDescent="0.2">
      <c r="A24" s="76" t="s">
        <v>1065</v>
      </c>
      <c r="B24" s="78"/>
      <c r="C24" s="78"/>
      <c r="D24" s="78"/>
      <c r="E24" s="381" t="s">
        <v>1066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16" ht="12.75" customHeight="1" x14ac:dyDescent="0.2">
      <c r="A25" s="38" t="s">
        <v>1067</v>
      </c>
      <c r="B25" s="39"/>
      <c r="C25" s="39"/>
      <c r="D25" s="39"/>
      <c r="E25" s="1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2.75" customHeight="1" x14ac:dyDescent="0.2">
      <c r="A26" s="251" t="s">
        <v>1068</v>
      </c>
      <c r="B26" s="251" t="s">
        <v>86</v>
      </c>
      <c r="C26" s="251"/>
      <c r="D26" s="251" t="s">
        <v>115</v>
      </c>
      <c r="E26" s="141"/>
      <c r="F26" s="39"/>
      <c r="G26" s="39" t="s">
        <v>1069</v>
      </c>
      <c r="H26" s="39">
        <v>55</v>
      </c>
      <c r="I26" s="72" t="s">
        <v>1070</v>
      </c>
      <c r="J26" s="382"/>
      <c r="K26" s="39"/>
      <c r="L26" s="39"/>
      <c r="M26" s="39"/>
      <c r="N26" s="39"/>
      <c r="O26" s="39"/>
      <c r="P26" s="39"/>
    </row>
    <row r="27" spans="1:16" ht="12.75" customHeight="1" x14ac:dyDescent="0.2">
      <c r="A27" s="251"/>
      <c r="B27" s="251" t="s">
        <v>93</v>
      </c>
      <c r="C27" s="251"/>
      <c r="D27" s="251" t="s">
        <v>115</v>
      </c>
      <c r="E27" s="143"/>
      <c r="F27" s="39"/>
      <c r="G27" s="39"/>
      <c r="H27" s="39">
        <v>55</v>
      </c>
      <c r="I27" s="72" t="s">
        <v>1070</v>
      </c>
      <c r="J27" s="382"/>
      <c r="K27" s="39"/>
      <c r="L27" s="39"/>
      <c r="M27" s="39"/>
      <c r="N27" s="39"/>
      <c r="O27" s="39"/>
      <c r="P27" s="39"/>
    </row>
    <row r="28" spans="1:16" ht="12.75" customHeight="1" x14ac:dyDescent="0.2">
      <c r="A28" s="154"/>
      <c r="B28" s="154"/>
      <c r="C28" s="154"/>
      <c r="D28" s="154"/>
      <c r="E28" s="39"/>
      <c r="F28" s="39"/>
      <c r="G28" s="39"/>
      <c r="H28" s="39"/>
      <c r="I28" s="83"/>
      <c r="J28" s="382"/>
      <c r="K28" s="39"/>
      <c r="L28" s="39"/>
      <c r="M28" s="39"/>
      <c r="N28" s="39"/>
      <c r="O28" s="39"/>
      <c r="P28" s="39"/>
    </row>
    <row r="29" spans="1:16" ht="20.25" customHeight="1" x14ac:dyDescent="0.2">
      <c r="A29" s="251" t="s">
        <v>1071</v>
      </c>
      <c r="B29" s="251" t="s">
        <v>86</v>
      </c>
      <c r="C29" s="251"/>
      <c r="D29" s="251" t="s">
        <v>115</v>
      </c>
      <c r="E29" s="141"/>
      <c r="F29" s="163"/>
      <c r="G29" s="91" t="s">
        <v>1072</v>
      </c>
      <c r="H29" s="39">
        <v>55</v>
      </c>
      <c r="I29" s="72" t="s">
        <v>1070</v>
      </c>
      <c r="J29" s="383"/>
      <c r="K29" s="163"/>
      <c r="L29" s="163"/>
      <c r="M29" s="163"/>
      <c r="N29" s="163"/>
      <c r="O29" s="163"/>
      <c r="P29" s="163"/>
    </row>
    <row r="30" spans="1:16" ht="12.75" customHeight="1" x14ac:dyDescent="0.2">
      <c r="A30" s="251"/>
      <c r="B30" s="251" t="s">
        <v>93</v>
      </c>
      <c r="C30" s="251"/>
      <c r="D30" s="251" t="s">
        <v>115</v>
      </c>
      <c r="E30" s="143"/>
      <c r="F30" s="163"/>
      <c r="G30" s="163"/>
      <c r="H30" s="39">
        <v>55</v>
      </c>
      <c r="I30" s="72" t="s">
        <v>1070</v>
      </c>
      <c r="J30" s="383"/>
      <c r="K30" s="163"/>
      <c r="L30" s="163"/>
      <c r="M30" s="163"/>
      <c r="N30" s="163"/>
      <c r="O30" s="163"/>
      <c r="P30" s="163"/>
    </row>
    <row r="31" spans="1:16" ht="12.75" customHeight="1" x14ac:dyDescent="0.2">
      <c r="A31" s="154"/>
      <c r="B31" s="154"/>
      <c r="C31" s="154"/>
      <c r="D31" s="154"/>
      <c r="E31" s="39"/>
      <c r="F31" s="39"/>
      <c r="G31" s="39"/>
      <c r="H31" s="39"/>
      <c r="I31" s="83"/>
      <c r="J31" s="382"/>
      <c r="K31" s="39"/>
      <c r="L31" s="39"/>
      <c r="M31" s="39"/>
      <c r="N31" s="39"/>
      <c r="O31" s="39"/>
      <c r="P31" s="39"/>
    </row>
    <row r="32" spans="1:16" ht="12.75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24" x14ac:dyDescent="0.2">
      <c r="A33" s="76" t="s">
        <v>1073</v>
      </c>
      <c r="B33" s="384" t="s">
        <v>1074</v>
      </c>
      <c r="C33" s="384" t="s">
        <v>1075</v>
      </c>
      <c r="D33" s="278"/>
      <c r="E33" s="2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1:1024" s="387" customFormat="1" x14ac:dyDescent="0.2">
      <c r="A34" s="164" t="s">
        <v>1076</v>
      </c>
      <c r="B34" s="385"/>
      <c r="C34" s="386"/>
      <c r="D34" s="155" t="s">
        <v>1077</v>
      </c>
      <c r="E34" s="180"/>
      <c r="F34" s="180"/>
      <c r="G34" s="155" t="s">
        <v>1078</v>
      </c>
      <c r="H34" s="39">
        <v>12</v>
      </c>
      <c r="I34" s="72" t="s">
        <v>1079</v>
      </c>
      <c r="J34" s="155"/>
      <c r="M34" s="387" t="s">
        <v>82</v>
      </c>
      <c r="N34" s="387" t="s">
        <v>1075</v>
      </c>
      <c r="Q34" s="388"/>
      <c r="U34" s="387" t="s">
        <v>82</v>
      </c>
      <c r="V34" s="387" t="s">
        <v>1075</v>
      </c>
      <c r="Y34" s="388"/>
      <c r="AC34" s="387" t="s">
        <v>82</v>
      </c>
      <c r="AD34" s="387" t="s">
        <v>1075</v>
      </c>
      <c r="AG34" s="388"/>
      <c r="AK34" s="387" t="s">
        <v>82</v>
      </c>
      <c r="AL34" s="387" t="s">
        <v>1075</v>
      </c>
      <c r="AO34" s="388"/>
      <c r="AS34" s="387" t="s">
        <v>82</v>
      </c>
      <c r="AT34" s="387" t="s">
        <v>1075</v>
      </c>
      <c r="AW34" s="388"/>
      <c r="BA34" s="387" t="s">
        <v>82</v>
      </c>
      <c r="BB34" s="387" t="s">
        <v>1075</v>
      </c>
      <c r="BE34" s="388"/>
      <c r="BI34" s="387" t="s">
        <v>82</v>
      </c>
      <c r="BJ34" s="387" t="s">
        <v>1075</v>
      </c>
      <c r="BM34" s="388"/>
      <c r="BQ34" s="387" t="s">
        <v>82</v>
      </c>
      <c r="BR34" s="387" t="s">
        <v>1075</v>
      </c>
      <c r="BU34" s="388"/>
      <c r="BY34" s="387" t="s">
        <v>82</v>
      </c>
      <c r="BZ34" s="387" t="s">
        <v>1075</v>
      </c>
      <c r="CC34" s="388"/>
      <c r="CG34" s="387" t="s">
        <v>82</v>
      </c>
      <c r="CH34" s="387" t="s">
        <v>1075</v>
      </c>
      <c r="CK34" s="388"/>
      <c r="CO34" s="387" t="s">
        <v>82</v>
      </c>
      <c r="CP34" s="387" t="s">
        <v>1075</v>
      </c>
      <c r="CS34" s="388"/>
      <c r="CW34" s="387" t="s">
        <v>82</v>
      </c>
      <c r="CX34" s="387" t="s">
        <v>1075</v>
      </c>
      <c r="DA34" s="388"/>
      <c r="DE34" s="387" t="s">
        <v>82</v>
      </c>
      <c r="DF34" s="387" t="s">
        <v>1075</v>
      </c>
      <c r="DI34" s="388"/>
      <c r="DM34" s="387" t="s">
        <v>82</v>
      </c>
      <c r="DN34" s="387" t="s">
        <v>1075</v>
      </c>
      <c r="DQ34" s="388"/>
      <c r="DU34" s="387" t="s">
        <v>82</v>
      </c>
      <c r="DV34" s="387" t="s">
        <v>1075</v>
      </c>
      <c r="DY34" s="388"/>
      <c r="EC34" s="387" t="s">
        <v>82</v>
      </c>
      <c r="ED34" s="387" t="s">
        <v>1075</v>
      </c>
      <c r="EG34" s="388"/>
      <c r="EK34" s="387" t="s">
        <v>82</v>
      </c>
      <c r="EL34" s="387" t="s">
        <v>1075</v>
      </c>
      <c r="EO34" s="388"/>
      <c r="ES34" s="387" t="s">
        <v>82</v>
      </c>
      <c r="ET34" s="387" t="s">
        <v>1075</v>
      </c>
      <c r="EW34" s="388"/>
      <c r="FA34" s="387" t="s">
        <v>82</v>
      </c>
      <c r="FB34" s="387" t="s">
        <v>1075</v>
      </c>
      <c r="FE34" s="388"/>
      <c r="FI34" s="387" t="s">
        <v>82</v>
      </c>
      <c r="FJ34" s="387" t="s">
        <v>1075</v>
      </c>
      <c r="FM34" s="388"/>
      <c r="FQ34" s="387" t="s">
        <v>82</v>
      </c>
      <c r="FR34" s="387" t="s">
        <v>1075</v>
      </c>
      <c r="FU34" s="388"/>
      <c r="FY34" s="387" t="s">
        <v>82</v>
      </c>
      <c r="FZ34" s="387" t="s">
        <v>1075</v>
      </c>
      <c r="GC34" s="388"/>
      <c r="GG34" s="387" t="s">
        <v>82</v>
      </c>
      <c r="GH34" s="387" t="s">
        <v>1075</v>
      </c>
      <c r="GK34" s="388"/>
      <c r="GO34" s="387" t="s">
        <v>82</v>
      </c>
      <c r="GP34" s="387" t="s">
        <v>1075</v>
      </c>
      <c r="GS34" s="388"/>
      <c r="GW34" s="387" t="s">
        <v>82</v>
      </c>
      <c r="GX34" s="387" t="s">
        <v>1075</v>
      </c>
      <c r="HA34" s="388"/>
      <c r="HE34" s="387" t="s">
        <v>82</v>
      </c>
      <c r="HF34" s="387" t="s">
        <v>1075</v>
      </c>
      <c r="HI34" s="388"/>
      <c r="HM34" s="387" t="s">
        <v>82</v>
      </c>
      <c r="HN34" s="387" t="s">
        <v>1075</v>
      </c>
      <c r="HQ34" s="388"/>
      <c r="HU34" s="387" t="s">
        <v>82</v>
      </c>
      <c r="HV34" s="387" t="s">
        <v>1075</v>
      </c>
      <c r="HY34" s="388"/>
      <c r="IC34" s="387" t="s">
        <v>82</v>
      </c>
      <c r="ID34" s="387" t="s">
        <v>1075</v>
      </c>
      <c r="IG34" s="388"/>
      <c r="IK34" s="387" t="s">
        <v>82</v>
      </c>
      <c r="IL34" s="387" t="s">
        <v>1075</v>
      </c>
      <c r="IO34" s="388"/>
      <c r="IS34" s="387" t="s">
        <v>82</v>
      </c>
      <c r="IT34" s="387" t="s">
        <v>1075</v>
      </c>
      <c r="IW34" s="388"/>
      <c r="JA34" s="387" t="s">
        <v>82</v>
      </c>
      <c r="JB34" s="387" t="s">
        <v>1075</v>
      </c>
      <c r="JE34" s="388"/>
      <c r="JI34" s="387" t="s">
        <v>82</v>
      </c>
      <c r="JJ34" s="387" t="s">
        <v>1075</v>
      </c>
      <c r="JM34" s="388"/>
      <c r="JQ34" s="387" t="s">
        <v>82</v>
      </c>
      <c r="JR34" s="387" t="s">
        <v>1075</v>
      </c>
      <c r="JU34" s="388"/>
      <c r="JY34" s="387" t="s">
        <v>82</v>
      </c>
      <c r="JZ34" s="387" t="s">
        <v>1075</v>
      </c>
      <c r="KC34" s="388"/>
      <c r="KG34" s="387" t="s">
        <v>82</v>
      </c>
      <c r="KH34" s="387" t="s">
        <v>1075</v>
      </c>
      <c r="KK34" s="388"/>
      <c r="KO34" s="387" t="s">
        <v>82</v>
      </c>
      <c r="KP34" s="387" t="s">
        <v>1075</v>
      </c>
      <c r="KS34" s="388"/>
      <c r="KW34" s="387" t="s">
        <v>82</v>
      </c>
      <c r="KX34" s="387" t="s">
        <v>1075</v>
      </c>
      <c r="LA34" s="388"/>
      <c r="LE34" s="387" t="s">
        <v>82</v>
      </c>
      <c r="LF34" s="387" t="s">
        <v>1075</v>
      </c>
      <c r="LI34" s="388"/>
      <c r="LM34" s="387" t="s">
        <v>82</v>
      </c>
      <c r="LN34" s="387" t="s">
        <v>1075</v>
      </c>
      <c r="LQ34" s="388"/>
      <c r="LU34" s="387" t="s">
        <v>82</v>
      </c>
      <c r="LV34" s="387" t="s">
        <v>1075</v>
      </c>
      <c r="LY34" s="388"/>
      <c r="MC34" s="387" t="s">
        <v>82</v>
      </c>
      <c r="MD34" s="387" t="s">
        <v>1075</v>
      </c>
      <c r="MG34" s="388"/>
      <c r="MK34" s="387" t="s">
        <v>82</v>
      </c>
      <c r="ML34" s="387" t="s">
        <v>1075</v>
      </c>
      <c r="MO34" s="388"/>
      <c r="MS34" s="387" t="s">
        <v>82</v>
      </c>
      <c r="MT34" s="387" t="s">
        <v>1075</v>
      </c>
      <c r="MW34" s="388"/>
      <c r="NA34" s="387" t="s">
        <v>82</v>
      </c>
      <c r="NB34" s="387" t="s">
        <v>1075</v>
      </c>
      <c r="NE34" s="388"/>
      <c r="NI34" s="387" t="s">
        <v>82</v>
      </c>
      <c r="NJ34" s="387" t="s">
        <v>1075</v>
      </c>
      <c r="NM34" s="388"/>
      <c r="NQ34" s="387" t="s">
        <v>82</v>
      </c>
      <c r="NR34" s="387" t="s">
        <v>1075</v>
      </c>
      <c r="NU34" s="388"/>
      <c r="NY34" s="387" t="s">
        <v>82</v>
      </c>
      <c r="NZ34" s="387" t="s">
        <v>1075</v>
      </c>
      <c r="OC34" s="388"/>
      <c r="OG34" s="387" t="s">
        <v>82</v>
      </c>
      <c r="OH34" s="387" t="s">
        <v>1075</v>
      </c>
      <c r="OK34" s="388"/>
      <c r="OO34" s="387" t="s">
        <v>82</v>
      </c>
      <c r="OP34" s="387" t="s">
        <v>1075</v>
      </c>
      <c r="OS34" s="388"/>
      <c r="OW34" s="387" t="s">
        <v>82</v>
      </c>
      <c r="OX34" s="387" t="s">
        <v>1075</v>
      </c>
      <c r="PA34" s="388"/>
      <c r="PE34" s="387" t="s">
        <v>82</v>
      </c>
      <c r="PF34" s="387" t="s">
        <v>1075</v>
      </c>
      <c r="PI34" s="388"/>
      <c r="PM34" s="387" t="s">
        <v>82</v>
      </c>
      <c r="PN34" s="387" t="s">
        <v>1075</v>
      </c>
      <c r="PQ34" s="388"/>
      <c r="PU34" s="387" t="s">
        <v>82</v>
      </c>
      <c r="PV34" s="387" t="s">
        <v>1075</v>
      </c>
      <c r="PY34" s="388"/>
      <c r="QC34" s="387" t="s">
        <v>82</v>
      </c>
      <c r="QD34" s="387" t="s">
        <v>1075</v>
      </c>
      <c r="QG34" s="388"/>
      <c r="QK34" s="387" t="s">
        <v>82</v>
      </c>
      <c r="QL34" s="387" t="s">
        <v>1075</v>
      </c>
      <c r="QO34" s="388"/>
      <c r="QS34" s="387" t="s">
        <v>82</v>
      </c>
      <c r="QT34" s="387" t="s">
        <v>1075</v>
      </c>
      <c r="QW34" s="388"/>
      <c r="RA34" s="387" t="s">
        <v>82</v>
      </c>
      <c r="RB34" s="387" t="s">
        <v>1075</v>
      </c>
      <c r="RE34" s="388"/>
      <c r="RI34" s="387" t="s">
        <v>82</v>
      </c>
      <c r="RJ34" s="387" t="s">
        <v>1075</v>
      </c>
      <c r="RM34" s="388"/>
      <c r="RQ34" s="387" t="s">
        <v>82</v>
      </c>
      <c r="RR34" s="387" t="s">
        <v>1075</v>
      </c>
      <c r="RU34" s="388"/>
      <c r="RY34" s="387" t="s">
        <v>82</v>
      </c>
      <c r="RZ34" s="387" t="s">
        <v>1075</v>
      </c>
      <c r="SC34" s="388"/>
      <c r="SG34" s="387" t="s">
        <v>82</v>
      </c>
      <c r="SH34" s="387" t="s">
        <v>1075</v>
      </c>
      <c r="SK34" s="388"/>
      <c r="SO34" s="387" t="s">
        <v>82</v>
      </c>
      <c r="SP34" s="387" t="s">
        <v>1075</v>
      </c>
      <c r="SS34" s="388"/>
      <c r="SW34" s="387" t="s">
        <v>82</v>
      </c>
      <c r="SX34" s="387" t="s">
        <v>1075</v>
      </c>
      <c r="TA34" s="388"/>
      <c r="TE34" s="387" t="s">
        <v>82</v>
      </c>
      <c r="TF34" s="387" t="s">
        <v>1075</v>
      </c>
      <c r="TI34" s="388"/>
      <c r="TM34" s="387" t="s">
        <v>82</v>
      </c>
      <c r="TN34" s="387" t="s">
        <v>1075</v>
      </c>
      <c r="TQ34" s="388"/>
      <c r="TU34" s="387" t="s">
        <v>82</v>
      </c>
      <c r="TV34" s="387" t="s">
        <v>1075</v>
      </c>
      <c r="TY34" s="388"/>
      <c r="UC34" s="387" t="s">
        <v>82</v>
      </c>
      <c r="UD34" s="387" t="s">
        <v>1075</v>
      </c>
      <c r="UG34" s="388"/>
      <c r="UK34" s="387" t="s">
        <v>82</v>
      </c>
      <c r="UL34" s="387" t="s">
        <v>1075</v>
      </c>
      <c r="UO34" s="388"/>
      <c r="US34" s="387" t="s">
        <v>82</v>
      </c>
      <c r="UT34" s="387" t="s">
        <v>1075</v>
      </c>
      <c r="UW34" s="388"/>
      <c r="VA34" s="387" t="s">
        <v>82</v>
      </c>
      <c r="VB34" s="387" t="s">
        <v>1075</v>
      </c>
      <c r="VE34" s="388"/>
      <c r="VI34" s="387" t="s">
        <v>82</v>
      </c>
      <c r="VJ34" s="387" t="s">
        <v>1075</v>
      </c>
      <c r="VM34" s="388"/>
      <c r="VQ34" s="387" t="s">
        <v>82</v>
      </c>
      <c r="VR34" s="387" t="s">
        <v>1075</v>
      </c>
      <c r="VU34" s="388"/>
      <c r="VY34" s="387" t="s">
        <v>82</v>
      </c>
      <c r="VZ34" s="387" t="s">
        <v>1075</v>
      </c>
      <c r="WC34" s="388"/>
      <c r="WG34" s="387" t="s">
        <v>82</v>
      </c>
      <c r="WH34" s="387" t="s">
        <v>1075</v>
      </c>
      <c r="WK34" s="388"/>
      <c r="WO34" s="387" t="s">
        <v>82</v>
      </c>
      <c r="WP34" s="387" t="s">
        <v>1075</v>
      </c>
      <c r="WS34" s="388"/>
      <c r="WW34" s="387" t="s">
        <v>82</v>
      </c>
      <c r="WX34" s="387" t="s">
        <v>1075</v>
      </c>
      <c r="XA34" s="388"/>
      <c r="XE34" s="387" t="s">
        <v>82</v>
      </c>
      <c r="XF34" s="387" t="s">
        <v>1075</v>
      </c>
      <c r="XI34" s="388"/>
      <c r="XM34" s="387" t="s">
        <v>82</v>
      </c>
      <c r="XN34" s="387" t="s">
        <v>1075</v>
      </c>
      <c r="XQ34" s="388"/>
      <c r="XU34" s="387" t="s">
        <v>82</v>
      </c>
      <c r="XV34" s="387" t="s">
        <v>1075</v>
      </c>
      <c r="XY34" s="388"/>
      <c r="YC34" s="387" t="s">
        <v>82</v>
      </c>
      <c r="YD34" s="387" t="s">
        <v>1075</v>
      </c>
      <c r="YG34" s="388"/>
      <c r="YK34" s="387" t="s">
        <v>82</v>
      </c>
      <c r="YL34" s="387" t="s">
        <v>1075</v>
      </c>
      <c r="YO34" s="388"/>
      <c r="YS34" s="387" t="s">
        <v>82</v>
      </c>
      <c r="YT34" s="387" t="s">
        <v>1075</v>
      </c>
      <c r="YW34" s="388"/>
      <c r="ZA34" s="387" t="s">
        <v>82</v>
      </c>
      <c r="ZB34" s="387" t="s">
        <v>1075</v>
      </c>
      <c r="ZE34" s="388"/>
      <c r="ZI34" s="387" t="s">
        <v>82</v>
      </c>
      <c r="ZJ34" s="387" t="s">
        <v>1075</v>
      </c>
      <c r="ZM34" s="388"/>
      <c r="ZQ34" s="387" t="s">
        <v>82</v>
      </c>
      <c r="ZR34" s="387" t="s">
        <v>1075</v>
      </c>
      <c r="ZU34" s="388"/>
      <c r="ZY34" s="387" t="s">
        <v>82</v>
      </c>
      <c r="ZZ34" s="387" t="s">
        <v>1075</v>
      </c>
      <c r="AAC34" s="388"/>
      <c r="AAG34" s="387" t="s">
        <v>82</v>
      </c>
      <c r="AAH34" s="387" t="s">
        <v>1075</v>
      </c>
      <c r="AAK34" s="388"/>
      <c r="AAO34" s="387" t="s">
        <v>82</v>
      </c>
      <c r="AAP34" s="387" t="s">
        <v>1075</v>
      </c>
      <c r="AAS34" s="388"/>
      <c r="AAW34" s="387" t="s">
        <v>82</v>
      </c>
      <c r="AAX34" s="387" t="s">
        <v>1075</v>
      </c>
      <c r="ABA34" s="388"/>
      <c r="ABE34" s="387" t="s">
        <v>82</v>
      </c>
      <c r="ABF34" s="387" t="s">
        <v>1075</v>
      </c>
      <c r="ABI34" s="388"/>
      <c r="ABM34" s="387" t="s">
        <v>82</v>
      </c>
      <c r="ABN34" s="387" t="s">
        <v>1075</v>
      </c>
      <c r="ABQ34" s="388"/>
      <c r="ABU34" s="387" t="s">
        <v>82</v>
      </c>
      <c r="ABV34" s="387" t="s">
        <v>1075</v>
      </c>
      <c r="ABY34" s="388"/>
      <c r="ACC34" s="387" t="s">
        <v>82</v>
      </c>
      <c r="ACD34" s="387" t="s">
        <v>1075</v>
      </c>
      <c r="ACG34" s="388"/>
      <c r="ACK34" s="387" t="s">
        <v>82</v>
      </c>
      <c r="ACL34" s="387" t="s">
        <v>1075</v>
      </c>
      <c r="ACO34" s="388"/>
      <c r="ACS34" s="387" t="s">
        <v>82</v>
      </c>
      <c r="ACT34" s="387" t="s">
        <v>1075</v>
      </c>
      <c r="ACW34" s="388"/>
      <c r="ADA34" s="387" t="s">
        <v>82</v>
      </c>
      <c r="ADB34" s="387" t="s">
        <v>1075</v>
      </c>
      <c r="ADE34" s="388"/>
      <c r="ADI34" s="387" t="s">
        <v>82</v>
      </c>
      <c r="ADJ34" s="387" t="s">
        <v>1075</v>
      </c>
      <c r="ADM34" s="388"/>
      <c r="ADQ34" s="387" t="s">
        <v>82</v>
      </c>
      <c r="ADR34" s="387" t="s">
        <v>1075</v>
      </c>
      <c r="ADU34" s="388"/>
      <c r="ADY34" s="387" t="s">
        <v>82</v>
      </c>
      <c r="ADZ34" s="387" t="s">
        <v>1075</v>
      </c>
      <c r="AEC34" s="388"/>
      <c r="AEG34" s="387" t="s">
        <v>82</v>
      </c>
      <c r="AEH34" s="387" t="s">
        <v>1075</v>
      </c>
      <c r="AEK34" s="388"/>
      <c r="AEO34" s="387" t="s">
        <v>82</v>
      </c>
      <c r="AEP34" s="387" t="s">
        <v>1075</v>
      </c>
      <c r="AES34" s="388"/>
      <c r="AEW34" s="387" t="s">
        <v>82</v>
      </c>
      <c r="AEX34" s="387" t="s">
        <v>1075</v>
      </c>
      <c r="AFA34" s="388"/>
      <c r="AFE34" s="387" t="s">
        <v>82</v>
      </c>
      <c r="AFF34" s="387" t="s">
        <v>1075</v>
      </c>
      <c r="AFI34" s="388"/>
      <c r="AFM34" s="387" t="s">
        <v>82</v>
      </c>
      <c r="AFN34" s="387" t="s">
        <v>1075</v>
      </c>
      <c r="AFQ34" s="388"/>
      <c r="AFU34" s="387" t="s">
        <v>82</v>
      </c>
      <c r="AFV34" s="387" t="s">
        <v>1075</v>
      </c>
      <c r="AFY34" s="388"/>
      <c r="AGC34" s="387" t="s">
        <v>82</v>
      </c>
      <c r="AGD34" s="387" t="s">
        <v>1075</v>
      </c>
      <c r="AGG34" s="388"/>
      <c r="AGK34" s="387" t="s">
        <v>82</v>
      </c>
      <c r="AGL34" s="387" t="s">
        <v>1075</v>
      </c>
      <c r="AGO34" s="388"/>
      <c r="AGS34" s="387" t="s">
        <v>82</v>
      </c>
      <c r="AGT34" s="387" t="s">
        <v>1075</v>
      </c>
      <c r="AGW34" s="388"/>
      <c r="AHA34" s="387" t="s">
        <v>82</v>
      </c>
      <c r="AHB34" s="387" t="s">
        <v>1075</v>
      </c>
      <c r="AHE34" s="388"/>
      <c r="AHI34" s="387" t="s">
        <v>82</v>
      </c>
      <c r="AHJ34" s="387" t="s">
        <v>1075</v>
      </c>
      <c r="AHM34" s="388"/>
      <c r="AHQ34" s="387" t="s">
        <v>82</v>
      </c>
      <c r="AHR34" s="387" t="s">
        <v>1075</v>
      </c>
      <c r="AHU34" s="388"/>
      <c r="AHY34" s="387" t="s">
        <v>82</v>
      </c>
      <c r="AHZ34" s="387" t="s">
        <v>1075</v>
      </c>
      <c r="AIC34" s="388"/>
      <c r="AIG34" s="387" t="s">
        <v>82</v>
      </c>
      <c r="AIH34" s="387" t="s">
        <v>1075</v>
      </c>
      <c r="AIK34" s="388"/>
      <c r="AIO34" s="387" t="s">
        <v>82</v>
      </c>
      <c r="AIP34" s="387" t="s">
        <v>1075</v>
      </c>
      <c r="AIS34" s="388"/>
      <c r="AIW34" s="387" t="s">
        <v>82</v>
      </c>
      <c r="AIX34" s="387" t="s">
        <v>1075</v>
      </c>
      <c r="AJA34" s="388"/>
      <c r="AJE34" s="387" t="s">
        <v>82</v>
      </c>
      <c r="AJF34" s="387" t="s">
        <v>1075</v>
      </c>
      <c r="AJI34" s="388"/>
      <c r="AJM34" s="387" t="s">
        <v>82</v>
      </c>
      <c r="AJN34" s="387" t="s">
        <v>1075</v>
      </c>
      <c r="AJQ34" s="388"/>
      <c r="AJU34" s="387" t="s">
        <v>82</v>
      </c>
      <c r="AJV34" s="387" t="s">
        <v>1075</v>
      </c>
      <c r="AJY34" s="388"/>
      <c r="AKC34" s="387" t="s">
        <v>82</v>
      </c>
      <c r="AKD34" s="387" t="s">
        <v>1075</v>
      </c>
      <c r="AKG34" s="388"/>
      <c r="AKK34" s="387" t="s">
        <v>82</v>
      </c>
      <c r="AKL34" s="387" t="s">
        <v>1075</v>
      </c>
      <c r="AKO34" s="388"/>
      <c r="AKS34" s="387" t="s">
        <v>82</v>
      </c>
      <c r="AKT34" s="387" t="s">
        <v>1075</v>
      </c>
      <c r="AKW34" s="388"/>
      <c r="ALA34" s="387" t="s">
        <v>82</v>
      </c>
      <c r="ALB34" s="387" t="s">
        <v>1075</v>
      </c>
      <c r="ALE34" s="388"/>
      <c r="ALI34" s="387" t="s">
        <v>82</v>
      </c>
      <c r="ALJ34" s="387" t="s">
        <v>1075</v>
      </c>
      <c r="ALM34" s="388"/>
      <c r="ALQ34" s="387" t="s">
        <v>82</v>
      </c>
      <c r="ALR34" s="387" t="s">
        <v>1075</v>
      </c>
      <c r="ALU34" s="388"/>
      <c r="ALY34" s="387" t="s">
        <v>82</v>
      </c>
      <c r="ALZ34" s="387" t="s">
        <v>1075</v>
      </c>
      <c r="AMC34" s="388"/>
      <c r="AMG34" s="387" t="s">
        <v>82</v>
      </c>
      <c r="AMH34" s="387" t="s">
        <v>1075</v>
      </c>
    </row>
    <row r="35" spans="1:1024" s="390" customFormat="1" x14ac:dyDescent="0.2">
      <c r="A35" s="180"/>
      <c r="B35" s="155"/>
      <c r="C35" s="155"/>
      <c r="D35" s="389" t="s">
        <v>1080</v>
      </c>
      <c r="E35" s="155"/>
      <c r="F35" s="180"/>
      <c r="G35" s="180"/>
      <c r="H35" s="180"/>
      <c r="I35" s="155"/>
      <c r="J35" s="155"/>
      <c r="M35" s="155"/>
      <c r="N35" s="180"/>
      <c r="O35" s="387"/>
      <c r="P35" s="387" t="s">
        <v>1077</v>
      </c>
      <c r="Q35" s="390" t="s">
        <v>1076</v>
      </c>
      <c r="R35" s="390" t="s">
        <v>1081</v>
      </c>
      <c r="U35" s="155"/>
      <c r="V35" s="180"/>
      <c r="W35" s="387"/>
      <c r="X35" s="387" t="s">
        <v>1077</v>
      </c>
      <c r="Y35" s="390" t="s">
        <v>1076</v>
      </c>
      <c r="Z35" s="390" t="s">
        <v>1081</v>
      </c>
      <c r="AC35" s="155"/>
      <c r="AD35" s="180"/>
      <c r="AE35" s="387"/>
      <c r="AF35" s="387" t="s">
        <v>1077</v>
      </c>
      <c r="AG35" s="390" t="s">
        <v>1076</v>
      </c>
      <c r="AH35" s="390" t="s">
        <v>1081</v>
      </c>
      <c r="AK35" s="155"/>
      <c r="AL35" s="180"/>
      <c r="AM35" s="387"/>
      <c r="AN35" s="387" t="s">
        <v>1077</v>
      </c>
      <c r="AO35" s="390" t="s">
        <v>1076</v>
      </c>
      <c r="AP35" s="390" t="s">
        <v>1081</v>
      </c>
      <c r="AS35" s="155"/>
      <c r="AT35" s="180"/>
      <c r="AU35" s="387"/>
      <c r="AV35" s="387" t="s">
        <v>1077</v>
      </c>
      <c r="AW35" s="390" t="s">
        <v>1076</v>
      </c>
      <c r="AX35" s="390" t="s">
        <v>1081</v>
      </c>
      <c r="BA35" s="155"/>
      <c r="BB35" s="180"/>
      <c r="BC35" s="387"/>
      <c r="BD35" s="387" t="s">
        <v>1077</v>
      </c>
      <c r="BE35" s="390" t="s">
        <v>1076</v>
      </c>
      <c r="BF35" s="390" t="s">
        <v>1081</v>
      </c>
      <c r="BI35" s="155"/>
      <c r="BJ35" s="180"/>
      <c r="BK35" s="387"/>
      <c r="BL35" s="387" t="s">
        <v>1077</v>
      </c>
      <c r="BM35" s="390" t="s">
        <v>1076</v>
      </c>
      <c r="BN35" s="390" t="s">
        <v>1081</v>
      </c>
      <c r="BQ35" s="155"/>
      <c r="BR35" s="180"/>
      <c r="BS35" s="387"/>
      <c r="BT35" s="387" t="s">
        <v>1077</v>
      </c>
      <c r="BU35" s="390" t="s">
        <v>1076</v>
      </c>
      <c r="BV35" s="390" t="s">
        <v>1081</v>
      </c>
      <c r="BY35" s="155"/>
      <c r="BZ35" s="180"/>
      <c r="CA35" s="387"/>
      <c r="CB35" s="387" t="s">
        <v>1077</v>
      </c>
      <c r="CC35" s="390" t="s">
        <v>1076</v>
      </c>
      <c r="CD35" s="390" t="s">
        <v>1081</v>
      </c>
      <c r="CG35" s="155"/>
      <c r="CH35" s="180"/>
      <c r="CI35" s="387"/>
      <c r="CJ35" s="387" t="s">
        <v>1077</v>
      </c>
      <c r="CK35" s="390" t="s">
        <v>1076</v>
      </c>
      <c r="CL35" s="390" t="s">
        <v>1081</v>
      </c>
      <c r="CO35" s="155"/>
      <c r="CP35" s="180"/>
      <c r="CQ35" s="387"/>
      <c r="CR35" s="387" t="s">
        <v>1077</v>
      </c>
      <c r="CS35" s="390" t="s">
        <v>1076</v>
      </c>
      <c r="CT35" s="390" t="s">
        <v>1081</v>
      </c>
      <c r="CW35" s="155"/>
      <c r="CX35" s="180"/>
      <c r="CY35" s="387"/>
      <c r="CZ35" s="387" t="s">
        <v>1077</v>
      </c>
      <c r="DA35" s="390" t="s">
        <v>1076</v>
      </c>
      <c r="DB35" s="390" t="s">
        <v>1081</v>
      </c>
      <c r="DE35" s="155"/>
      <c r="DF35" s="180"/>
      <c r="DG35" s="387"/>
      <c r="DH35" s="387" t="s">
        <v>1077</v>
      </c>
      <c r="DI35" s="390" t="s">
        <v>1076</v>
      </c>
      <c r="DJ35" s="390" t="s">
        <v>1081</v>
      </c>
      <c r="DM35" s="155"/>
      <c r="DN35" s="180"/>
      <c r="DO35" s="387"/>
      <c r="DP35" s="387" t="s">
        <v>1077</v>
      </c>
      <c r="DQ35" s="390" t="s">
        <v>1076</v>
      </c>
      <c r="DR35" s="390" t="s">
        <v>1081</v>
      </c>
      <c r="DU35" s="155"/>
      <c r="DV35" s="180"/>
      <c r="DW35" s="387"/>
      <c r="DX35" s="387" t="s">
        <v>1077</v>
      </c>
      <c r="DY35" s="390" t="s">
        <v>1076</v>
      </c>
      <c r="DZ35" s="390" t="s">
        <v>1081</v>
      </c>
      <c r="EC35" s="155"/>
      <c r="ED35" s="180"/>
      <c r="EE35" s="387"/>
      <c r="EF35" s="387" t="s">
        <v>1077</v>
      </c>
      <c r="EG35" s="390" t="s">
        <v>1076</v>
      </c>
      <c r="EH35" s="390" t="s">
        <v>1081</v>
      </c>
      <c r="EK35" s="155"/>
      <c r="EL35" s="180"/>
      <c r="EM35" s="387"/>
      <c r="EN35" s="387" t="s">
        <v>1077</v>
      </c>
      <c r="EO35" s="390" t="s">
        <v>1076</v>
      </c>
      <c r="EP35" s="390" t="s">
        <v>1081</v>
      </c>
      <c r="ES35" s="155"/>
      <c r="ET35" s="180"/>
      <c r="EU35" s="387"/>
      <c r="EV35" s="387" t="s">
        <v>1077</v>
      </c>
      <c r="EW35" s="390" t="s">
        <v>1076</v>
      </c>
      <c r="EX35" s="390" t="s">
        <v>1081</v>
      </c>
      <c r="FA35" s="155"/>
      <c r="FB35" s="180"/>
      <c r="FC35" s="387"/>
      <c r="FD35" s="387" t="s">
        <v>1077</v>
      </c>
      <c r="FE35" s="390" t="s">
        <v>1076</v>
      </c>
      <c r="FF35" s="390" t="s">
        <v>1081</v>
      </c>
      <c r="FI35" s="155"/>
      <c r="FJ35" s="180"/>
      <c r="FK35" s="387"/>
      <c r="FL35" s="387" t="s">
        <v>1077</v>
      </c>
      <c r="FM35" s="390" t="s">
        <v>1076</v>
      </c>
      <c r="FN35" s="390" t="s">
        <v>1081</v>
      </c>
      <c r="FQ35" s="155"/>
      <c r="FR35" s="180"/>
      <c r="FS35" s="387"/>
      <c r="FT35" s="387" t="s">
        <v>1077</v>
      </c>
      <c r="FU35" s="390" t="s">
        <v>1076</v>
      </c>
      <c r="FV35" s="390" t="s">
        <v>1081</v>
      </c>
      <c r="FY35" s="155"/>
      <c r="FZ35" s="180"/>
      <c r="GA35" s="387"/>
      <c r="GB35" s="387" t="s">
        <v>1077</v>
      </c>
      <c r="GC35" s="390" t="s">
        <v>1076</v>
      </c>
      <c r="GD35" s="390" t="s">
        <v>1081</v>
      </c>
      <c r="GG35" s="155"/>
      <c r="GH35" s="180"/>
      <c r="GI35" s="387"/>
      <c r="GJ35" s="387" t="s">
        <v>1077</v>
      </c>
      <c r="GK35" s="390" t="s">
        <v>1076</v>
      </c>
      <c r="GL35" s="390" t="s">
        <v>1081</v>
      </c>
      <c r="GO35" s="155"/>
      <c r="GP35" s="180"/>
      <c r="GQ35" s="387"/>
      <c r="GR35" s="387" t="s">
        <v>1077</v>
      </c>
      <c r="GS35" s="390" t="s">
        <v>1076</v>
      </c>
      <c r="GT35" s="390" t="s">
        <v>1081</v>
      </c>
      <c r="GW35" s="155"/>
      <c r="GX35" s="180"/>
      <c r="GY35" s="387"/>
      <c r="GZ35" s="387" t="s">
        <v>1077</v>
      </c>
      <c r="HA35" s="390" t="s">
        <v>1076</v>
      </c>
      <c r="HB35" s="390" t="s">
        <v>1081</v>
      </c>
      <c r="HE35" s="155"/>
      <c r="HF35" s="180"/>
      <c r="HG35" s="387"/>
      <c r="HH35" s="387" t="s">
        <v>1077</v>
      </c>
      <c r="HI35" s="390" t="s">
        <v>1076</v>
      </c>
      <c r="HJ35" s="390" t="s">
        <v>1081</v>
      </c>
      <c r="HM35" s="155"/>
      <c r="HN35" s="180"/>
      <c r="HO35" s="387"/>
      <c r="HP35" s="387" t="s">
        <v>1077</v>
      </c>
      <c r="HQ35" s="390" t="s">
        <v>1076</v>
      </c>
      <c r="HR35" s="390" t="s">
        <v>1081</v>
      </c>
      <c r="HU35" s="155"/>
      <c r="HV35" s="180"/>
      <c r="HW35" s="387"/>
      <c r="HX35" s="387" t="s">
        <v>1077</v>
      </c>
      <c r="HY35" s="390" t="s">
        <v>1076</v>
      </c>
      <c r="HZ35" s="390" t="s">
        <v>1081</v>
      </c>
      <c r="IC35" s="155"/>
      <c r="ID35" s="180"/>
      <c r="IE35" s="387"/>
      <c r="IF35" s="387" t="s">
        <v>1077</v>
      </c>
      <c r="IG35" s="390" t="s">
        <v>1076</v>
      </c>
      <c r="IH35" s="390" t="s">
        <v>1081</v>
      </c>
      <c r="IK35" s="155"/>
      <c r="IL35" s="180"/>
      <c r="IM35" s="387"/>
      <c r="IN35" s="387" t="s">
        <v>1077</v>
      </c>
      <c r="IO35" s="390" t="s">
        <v>1076</v>
      </c>
      <c r="IP35" s="390" t="s">
        <v>1081</v>
      </c>
      <c r="IS35" s="155"/>
      <c r="IT35" s="180"/>
      <c r="IU35" s="387"/>
      <c r="IV35" s="387" t="s">
        <v>1077</v>
      </c>
      <c r="IW35" s="390" t="s">
        <v>1076</v>
      </c>
      <c r="IX35" s="390" t="s">
        <v>1081</v>
      </c>
      <c r="JA35" s="155"/>
      <c r="JB35" s="180"/>
      <c r="JC35" s="387"/>
      <c r="JD35" s="387" t="s">
        <v>1077</v>
      </c>
      <c r="JE35" s="390" t="s">
        <v>1076</v>
      </c>
      <c r="JF35" s="390" t="s">
        <v>1081</v>
      </c>
      <c r="JI35" s="155"/>
      <c r="JJ35" s="180"/>
      <c r="JK35" s="387"/>
      <c r="JL35" s="387" t="s">
        <v>1077</v>
      </c>
      <c r="JM35" s="390" t="s">
        <v>1076</v>
      </c>
      <c r="JN35" s="390" t="s">
        <v>1081</v>
      </c>
      <c r="JQ35" s="155"/>
      <c r="JR35" s="180"/>
      <c r="JS35" s="387"/>
      <c r="JT35" s="387" t="s">
        <v>1077</v>
      </c>
      <c r="JU35" s="390" t="s">
        <v>1076</v>
      </c>
      <c r="JV35" s="390" t="s">
        <v>1081</v>
      </c>
      <c r="JY35" s="155"/>
      <c r="JZ35" s="180"/>
      <c r="KA35" s="387"/>
      <c r="KB35" s="387" t="s">
        <v>1077</v>
      </c>
      <c r="KC35" s="390" t="s">
        <v>1076</v>
      </c>
      <c r="KD35" s="390" t="s">
        <v>1081</v>
      </c>
      <c r="KG35" s="155"/>
      <c r="KH35" s="180"/>
      <c r="KI35" s="387"/>
      <c r="KJ35" s="387" t="s">
        <v>1077</v>
      </c>
      <c r="KK35" s="390" t="s">
        <v>1076</v>
      </c>
      <c r="KL35" s="390" t="s">
        <v>1081</v>
      </c>
      <c r="KO35" s="155"/>
      <c r="KP35" s="180"/>
      <c r="KQ35" s="387"/>
      <c r="KR35" s="387" t="s">
        <v>1077</v>
      </c>
      <c r="KS35" s="390" t="s">
        <v>1076</v>
      </c>
      <c r="KT35" s="390" t="s">
        <v>1081</v>
      </c>
      <c r="KW35" s="155"/>
      <c r="KX35" s="180"/>
      <c r="KY35" s="387"/>
      <c r="KZ35" s="387" t="s">
        <v>1077</v>
      </c>
      <c r="LA35" s="390" t="s">
        <v>1076</v>
      </c>
      <c r="LB35" s="390" t="s">
        <v>1081</v>
      </c>
      <c r="LE35" s="155"/>
      <c r="LF35" s="180"/>
      <c r="LG35" s="387"/>
      <c r="LH35" s="387" t="s">
        <v>1077</v>
      </c>
      <c r="LI35" s="390" t="s">
        <v>1076</v>
      </c>
      <c r="LJ35" s="390" t="s">
        <v>1081</v>
      </c>
      <c r="LM35" s="155"/>
      <c r="LN35" s="180"/>
      <c r="LO35" s="387"/>
      <c r="LP35" s="387" t="s">
        <v>1077</v>
      </c>
      <c r="LQ35" s="390" t="s">
        <v>1076</v>
      </c>
      <c r="LR35" s="390" t="s">
        <v>1081</v>
      </c>
      <c r="LU35" s="155"/>
      <c r="LV35" s="180"/>
      <c r="LW35" s="387"/>
      <c r="LX35" s="387" t="s">
        <v>1077</v>
      </c>
      <c r="LY35" s="390" t="s">
        <v>1076</v>
      </c>
      <c r="LZ35" s="390" t="s">
        <v>1081</v>
      </c>
      <c r="MC35" s="155"/>
      <c r="MD35" s="180"/>
      <c r="ME35" s="387"/>
      <c r="MF35" s="387" t="s">
        <v>1077</v>
      </c>
      <c r="MG35" s="390" t="s">
        <v>1076</v>
      </c>
      <c r="MH35" s="390" t="s">
        <v>1081</v>
      </c>
      <c r="MK35" s="155"/>
      <c r="ML35" s="180"/>
      <c r="MM35" s="387"/>
      <c r="MN35" s="387" t="s">
        <v>1077</v>
      </c>
      <c r="MO35" s="390" t="s">
        <v>1076</v>
      </c>
      <c r="MP35" s="390" t="s">
        <v>1081</v>
      </c>
      <c r="MS35" s="155"/>
      <c r="MT35" s="180"/>
      <c r="MU35" s="387"/>
      <c r="MV35" s="387" t="s">
        <v>1077</v>
      </c>
      <c r="MW35" s="390" t="s">
        <v>1076</v>
      </c>
      <c r="MX35" s="390" t="s">
        <v>1081</v>
      </c>
      <c r="NA35" s="155"/>
      <c r="NB35" s="180"/>
      <c r="NC35" s="387"/>
      <c r="ND35" s="387" t="s">
        <v>1077</v>
      </c>
      <c r="NE35" s="390" t="s">
        <v>1076</v>
      </c>
      <c r="NF35" s="390" t="s">
        <v>1081</v>
      </c>
      <c r="NI35" s="155"/>
      <c r="NJ35" s="180"/>
      <c r="NK35" s="387"/>
      <c r="NL35" s="387" t="s">
        <v>1077</v>
      </c>
      <c r="NM35" s="390" t="s">
        <v>1076</v>
      </c>
      <c r="NN35" s="390" t="s">
        <v>1081</v>
      </c>
      <c r="NQ35" s="155"/>
      <c r="NR35" s="180"/>
      <c r="NS35" s="387"/>
      <c r="NT35" s="387" t="s">
        <v>1077</v>
      </c>
      <c r="NU35" s="390" t="s">
        <v>1076</v>
      </c>
      <c r="NV35" s="390" t="s">
        <v>1081</v>
      </c>
      <c r="NY35" s="155"/>
      <c r="NZ35" s="180"/>
      <c r="OA35" s="387"/>
      <c r="OB35" s="387" t="s">
        <v>1077</v>
      </c>
      <c r="OC35" s="390" t="s">
        <v>1076</v>
      </c>
      <c r="OD35" s="390" t="s">
        <v>1081</v>
      </c>
      <c r="OG35" s="155"/>
      <c r="OH35" s="180"/>
      <c r="OI35" s="387"/>
      <c r="OJ35" s="387" t="s">
        <v>1077</v>
      </c>
      <c r="OK35" s="390" t="s">
        <v>1076</v>
      </c>
      <c r="OL35" s="390" t="s">
        <v>1081</v>
      </c>
      <c r="OO35" s="155"/>
      <c r="OP35" s="180"/>
      <c r="OQ35" s="387"/>
      <c r="OR35" s="387" t="s">
        <v>1077</v>
      </c>
      <c r="OS35" s="390" t="s">
        <v>1076</v>
      </c>
      <c r="OT35" s="390" t="s">
        <v>1081</v>
      </c>
      <c r="OW35" s="155"/>
      <c r="OX35" s="180"/>
      <c r="OY35" s="387"/>
      <c r="OZ35" s="387" t="s">
        <v>1077</v>
      </c>
      <c r="PA35" s="390" t="s">
        <v>1076</v>
      </c>
      <c r="PB35" s="390" t="s">
        <v>1081</v>
      </c>
      <c r="PE35" s="155"/>
      <c r="PF35" s="180"/>
      <c r="PG35" s="387"/>
      <c r="PH35" s="387" t="s">
        <v>1077</v>
      </c>
      <c r="PI35" s="390" t="s">
        <v>1076</v>
      </c>
      <c r="PJ35" s="390" t="s">
        <v>1081</v>
      </c>
      <c r="PM35" s="155"/>
      <c r="PN35" s="180"/>
      <c r="PO35" s="387"/>
      <c r="PP35" s="387" t="s">
        <v>1077</v>
      </c>
      <c r="PQ35" s="390" t="s">
        <v>1076</v>
      </c>
      <c r="PR35" s="390" t="s">
        <v>1081</v>
      </c>
      <c r="PU35" s="155"/>
      <c r="PV35" s="180"/>
      <c r="PW35" s="387"/>
      <c r="PX35" s="387" t="s">
        <v>1077</v>
      </c>
      <c r="PY35" s="390" t="s">
        <v>1076</v>
      </c>
      <c r="PZ35" s="390" t="s">
        <v>1081</v>
      </c>
      <c r="QC35" s="155"/>
      <c r="QD35" s="180"/>
      <c r="QE35" s="387"/>
      <c r="QF35" s="387" t="s">
        <v>1077</v>
      </c>
      <c r="QG35" s="390" t="s">
        <v>1076</v>
      </c>
      <c r="QH35" s="390" t="s">
        <v>1081</v>
      </c>
      <c r="QK35" s="155"/>
      <c r="QL35" s="180"/>
      <c r="QM35" s="387"/>
      <c r="QN35" s="387" t="s">
        <v>1077</v>
      </c>
      <c r="QO35" s="390" t="s">
        <v>1076</v>
      </c>
      <c r="QP35" s="390" t="s">
        <v>1081</v>
      </c>
      <c r="QS35" s="155"/>
      <c r="QT35" s="180"/>
      <c r="QU35" s="387"/>
      <c r="QV35" s="387" t="s">
        <v>1077</v>
      </c>
      <c r="QW35" s="390" t="s">
        <v>1076</v>
      </c>
      <c r="QX35" s="390" t="s">
        <v>1081</v>
      </c>
      <c r="RA35" s="155"/>
      <c r="RB35" s="180"/>
      <c r="RC35" s="387"/>
      <c r="RD35" s="387" t="s">
        <v>1077</v>
      </c>
      <c r="RE35" s="390" t="s">
        <v>1076</v>
      </c>
      <c r="RF35" s="390" t="s">
        <v>1081</v>
      </c>
      <c r="RI35" s="155"/>
      <c r="RJ35" s="180"/>
      <c r="RK35" s="387"/>
      <c r="RL35" s="387" t="s">
        <v>1077</v>
      </c>
      <c r="RM35" s="390" t="s">
        <v>1076</v>
      </c>
      <c r="RN35" s="390" t="s">
        <v>1081</v>
      </c>
      <c r="RQ35" s="155"/>
      <c r="RR35" s="180"/>
      <c r="RS35" s="387"/>
      <c r="RT35" s="387" t="s">
        <v>1077</v>
      </c>
      <c r="RU35" s="390" t="s">
        <v>1076</v>
      </c>
      <c r="RV35" s="390" t="s">
        <v>1081</v>
      </c>
      <c r="RY35" s="155"/>
      <c r="RZ35" s="180"/>
      <c r="SA35" s="387"/>
      <c r="SB35" s="387" t="s">
        <v>1077</v>
      </c>
      <c r="SC35" s="390" t="s">
        <v>1076</v>
      </c>
      <c r="SD35" s="390" t="s">
        <v>1081</v>
      </c>
      <c r="SG35" s="155"/>
      <c r="SH35" s="180"/>
      <c r="SI35" s="387"/>
      <c r="SJ35" s="387" t="s">
        <v>1077</v>
      </c>
      <c r="SK35" s="390" t="s">
        <v>1076</v>
      </c>
      <c r="SL35" s="390" t="s">
        <v>1081</v>
      </c>
      <c r="SO35" s="155"/>
      <c r="SP35" s="180"/>
      <c r="SQ35" s="387"/>
      <c r="SR35" s="387" t="s">
        <v>1077</v>
      </c>
      <c r="SS35" s="390" t="s">
        <v>1076</v>
      </c>
      <c r="ST35" s="390" t="s">
        <v>1081</v>
      </c>
      <c r="SW35" s="155"/>
      <c r="SX35" s="180"/>
      <c r="SY35" s="387"/>
      <c r="SZ35" s="387" t="s">
        <v>1077</v>
      </c>
      <c r="TA35" s="390" t="s">
        <v>1076</v>
      </c>
      <c r="TB35" s="390" t="s">
        <v>1081</v>
      </c>
      <c r="TE35" s="155"/>
      <c r="TF35" s="180"/>
      <c r="TG35" s="387"/>
      <c r="TH35" s="387" t="s">
        <v>1077</v>
      </c>
      <c r="TI35" s="390" t="s">
        <v>1076</v>
      </c>
      <c r="TJ35" s="390" t="s">
        <v>1081</v>
      </c>
      <c r="TM35" s="155"/>
      <c r="TN35" s="180"/>
      <c r="TO35" s="387"/>
      <c r="TP35" s="387" t="s">
        <v>1077</v>
      </c>
      <c r="TQ35" s="390" t="s">
        <v>1076</v>
      </c>
      <c r="TR35" s="390" t="s">
        <v>1081</v>
      </c>
      <c r="TU35" s="155"/>
      <c r="TV35" s="180"/>
      <c r="TW35" s="387"/>
      <c r="TX35" s="387" t="s">
        <v>1077</v>
      </c>
      <c r="TY35" s="390" t="s">
        <v>1076</v>
      </c>
      <c r="TZ35" s="390" t="s">
        <v>1081</v>
      </c>
      <c r="UC35" s="155"/>
      <c r="UD35" s="180"/>
      <c r="UE35" s="387"/>
      <c r="UF35" s="387" t="s">
        <v>1077</v>
      </c>
      <c r="UG35" s="390" t="s">
        <v>1076</v>
      </c>
      <c r="UH35" s="390" t="s">
        <v>1081</v>
      </c>
      <c r="UK35" s="155"/>
      <c r="UL35" s="180"/>
      <c r="UM35" s="387"/>
      <c r="UN35" s="387" t="s">
        <v>1077</v>
      </c>
      <c r="UO35" s="390" t="s">
        <v>1076</v>
      </c>
      <c r="UP35" s="390" t="s">
        <v>1081</v>
      </c>
      <c r="US35" s="155"/>
      <c r="UT35" s="180"/>
      <c r="UU35" s="387"/>
      <c r="UV35" s="387" t="s">
        <v>1077</v>
      </c>
      <c r="UW35" s="390" t="s">
        <v>1076</v>
      </c>
      <c r="UX35" s="390" t="s">
        <v>1081</v>
      </c>
      <c r="VA35" s="155"/>
      <c r="VB35" s="180"/>
      <c r="VC35" s="387"/>
      <c r="VD35" s="387" t="s">
        <v>1077</v>
      </c>
      <c r="VE35" s="390" t="s">
        <v>1076</v>
      </c>
      <c r="VF35" s="390" t="s">
        <v>1081</v>
      </c>
      <c r="VI35" s="155"/>
      <c r="VJ35" s="180"/>
      <c r="VK35" s="387"/>
      <c r="VL35" s="387" t="s">
        <v>1077</v>
      </c>
      <c r="VM35" s="390" t="s">
        <v>1076</v>
      </c>
      <c r="VN35" s="390" t="s">
        <v>1081</v>
      </c>
      <c r="VQ35" s="155"/>
      <c r="VR35" s="180"/>
      <c r="VS35" s="387"/>
      <c r="VT35" s="387" t="s">
        <v>1077</v>
      </c>
      <c r="VU35" s="390" t="s">
        <v>1076</v>
      </c>
      <c r="VV35" s="390" t="s">
        <v>1081</v>
      </c>
      <c r="VY35" s="155"/>
      <c r="VZ35" s="180"/>
      <c r="WA35" s="387"/>
      <c r="WB35" s="387" t="s">
        <v>1077</v>
      </c>
      <c r="WC35" s="390" t="s">
        <v>1076</v>
      </c>
      <c r="WD35" s="390" t="s">
        <v>1081</v>
      </c>
      <c r="WG35" s="155"/>
      <c r="WH35" s="180"/>
      <c r="WI35" s="387"/>
      <c r="WJ35" s="387" t="s">
        <v>1077</v>
      </c>
      <c r="WK35" s="390" t="s">
        <v>1076</v>
      </c>
      <c r="WL35" s="390" t="s">
        <v>1081</v>
      </c>
      <c r="WO35" s="155"/>
      <c r="WP35" s="180"/>
      <c r="WQ35" s="387"/>
      <c r="WR35" s="387" t="s">
        <v>1077</v>
      </c>
      <c r="WS35" s="390" t="s">
        <v>1076</v>
      </c>
      <c r="WT35" s="390" t="s">
        <v>1081</v>
      </c>
      <c r="WW35" s="155"/>
      <c r="WX35" s="180"/>
      <c r="WY35" s="387"/>
      <c r="WZ35" s="387" t="s">
        <v>1077</v>
      </c>
      <c r="XA35" s="390" t="s">
        <v>1076</v>
      </c>
      <c r="XB35" s="390" t="s">
        <v>1081</v>
      </c>
      <c r="XE35" s="155"/>
      <c r="XF35" s="180"/>
      <c r="XG35" s="387"/>
      <c r="XH35" s="387" t="s">
        <v>1077</v>
      </c>
      <c r="XI35" s="390" t="s">
        <v>1076</v>
      </c>
      <c r="XJ35" s="390" t="s">
        <v>1081</v>
      </c>
      <c r="XM35" s="155"/>
      <c r="XN35" s="180"/>
      <c r="XO35" s="387"/>
      <c r="XP35" s="387" t="s">
        <v>1077</v>
      </c>
      <c r="XQ35" s="390" t="s">
        <v>1076</v>
      </c>
      <c r="XR35" s="390" t="s">
        <v>1081</v>
      </c>
      <c r="XU35" s="155"/>
      <c r="XV35" s="180"/>
      <c r="XW35" s="387"/>
      <c r="XX35" s="387" t="s">
        <v>1077</v>
      </c>
      <c r="XY35" s="390" t="s">
        <v>1076</v>
      </c>
      <c r="XZ35" s="390" t="s">
        <v>1081</v>
      </c>
      <c r="YC35" s="155"/>
      <c r="YD35" s="180"/>
      <c r="YE35" s="387"/>
      <c r="YF35" s="387" t="s">
        <v>1077</v>
      </c>
      <c r="YG35" s="390" t="s">
        <v>1076</v>
      </c>
      <c r="YH35" s="390" t="s">
        <v>1081</v>
      </c>
      <c r="YK35" s="155"/>
      <c r="YL35" s="180"/>
      <c r="YM35" s="387"/>
      <c r="YN35" s="387" t="s">
        <v>1077</v>
      </c>
      <c r="YO35" s="390" t="s">
        <v>1076</v>
      </c>
      <c r="YP35" s="390" t="s">
        <v>1081</v>
      </c>
      <c r="YS35" s="155"/>
      <c r="YT35" s="180"/>
      <c r="YU35" s="387"/>
      <c r="YV35" s="387" t="s">
        <v>1077</v>
      </c>
      <c r="YW35" s="390" t="s">
        <v>1076</v>
      </c>
      <c r="YX35" s="390" t="s">
        <v>1081</v>
      </c>
      <c r="ZA35" s="155"/>
      <c r="ZB35" s="180"/>
      <c r="ZC35" s="387"/>
      <c r="ZD35" s="387" t="s">
        <v>1077</v>
      </c>
      <c r="ZE35" s="390" t="s">
        <v>1076</v>
      </c>
      <c r="ZF35" s="390" t="s">
        <v>1081</v>
      </c>
      <c r="ZI35" s="155"/>
      <c r="ZJ35" s="180"/>
      <c r="ZK35" s="387"/>
      <c r="ZL35" s="387" t="s">
        <v>1077</v>
      </c>
      <c r="ZM35" s="390" t="s">
        <v>1076</v>
      </c>
      <c r="ZN35" s="390" t="s">
        <v>1081</v>
      </c>
      <c r="ZQ35" s="155"/>
      <c r="ZR35" s="180"/>
      <c r="ZS35" s="387"/>
      <c r="ZT35" s="387" t="s">
        <v>1077</v>
      </c>
      <c r="ZU35" s="390" t="s">
        <v>1076</v>
      </c>
      <c r="ZV35" s="390" t="s">
        <v>1081</v>
      </c>
      <c r="ZY35" s="155"/>
      <c r="ZZ35" s="180"/>
      <c r="AAA35" s="387"/>
      <c r="AAB35" s="387" t="s">
        <v>1077</v>
      </c>
      <c r="AAC35" s="390" t="s">
        <v>1076</v>
      </c>
      <c r="AAD35" s="390" t="s">
        <v>1081</v>
      </c>
      <c r="AAG35" s="155"/>
      <c r="AAH35" s="180"/>
      <c r="AAI35" s="387"/>
      <c r="AAJ35" s="387" t="s">
        <v>1077</v>
      </c>
      <c r="AAK35" s="390" t="s">
        <v>1076</v>
      </c>
      <c r="AAL35" s="390" t="s">
        <v>1081</v>
      </c>
      <c r="AAO35" s="155"/>
      <c r="AAP35" s="180"/>
      <c r="AAQ35" s="387"/>
      <c r="AAR35" s="387" t="s">
        <v>1077</v>
      </c>
      <c r="AAS35" s="390" t="s">
        <v>1076</v>
      </c>
      <c r="AAT35" s="390" t="s">
        <v>1081</v>
      </c>
      <c r="AAW35" s="155"/>
      <c r="AAX35" s="180"/>
      <c r="AAY35" s="387"/>
      <c r="AAZ35" s="387" t="s">
        <v>1077</v>
      </c>
      <c r="ABA35" s="390" t="s">
        <v>1076</v>
      </c>
      <c r="ABB35" s="390" t="s">
        <v>1081</v>
      </c>
      <c r="ABE35" s="155"/>
      <c r="ABF35" s="180"/>
      <c r="ABG35" s="387"/>
      <c r="ABH35" s="387" t="s">
        <v>1077</v>
      </c>
      <c r="ABI35" s="390" t="s">
        <v>1076</v>
      </c>
      <c r="ABJ35" s="390" t="s">
        <v>1081</v>
      </c>
      <c r="ABM35" s="155"/>
      <c r="ABN35" s="180"/>
      <c r="ABO35" s="387"/>
      <c r="ABP35" s="387" t="s">
        <v>1077</v>
      </c>
      <c r="ABQ35" s="390" t="s">
        <v>1076</v>
      </c>
      <c r="ABR35" s="390" t="s">
        <v>1081</v>
      </c>
      <c r="ABU35" s="155"/>
      <c r="ABV35" s="180"/>
      <c r="ABW35" s="387"/>
      <c r="ABX35" s="387" t="s">
        <v>1077</v>
      </c>
      <c r="ABY35" s="390" t="s">
        <v>1076</v>
      </c>
      <c r="ABZ35" s="390" t="s">
        <v>1081</v>
      </c>
      <c r="ACC35" s="155"/>
      <c r="ACD35" s="180"/>
      <c r="ACE35" s="387"/>
      <c r="ACF35" s="387" t="s">
        <v>1077</v>
      </c>
      <c r="ACG35" s="390" t="s">
        <v>1076</v>
      </c>
      <c r="ACH35" s="390" t="s">
        <v>1081</v>
      </c>
      <c r="ACK35" s="155"/>
      <c r="ACL35" s="180"/>
      <c r="ACM35" s="387"/>
      <c r="ACN35" s="387" t="s">
        <v>1077</v>
      </c>
      <c r="ACO35" s="390" t="s">
        <v>1076</v>
      </c>
      <c r="ACP35" s="390" t="s">
        <v>1081</v>
      </c>
      <c r="ACS35" s="155"/>
      <c r="ACT35" s="180"/>
      <c r="ACU35" s="387"/>
      <c r="ACV35" s="387" t="s">
        <v>1077</v>
      </c>
      <c r="ACW35" s="390" t="s">
        <v>1076</v>
      </c>
      <c r="ACX35" s="390" t="s">
        <v>1081</v>
      </c>
      <c r="ADA35" s="155"/>
      <c r="ADB35" s="180"/>
      <c r="ADC35" s="387"/>
      <c r="ADD35" s="387" t="s">
        <v>1077</v>
      </c>
      <c r="ADE35" s="390" t="s">
        <v>1076</v>
      </c>
      <c r="ADF35" s="390" t="s">
        <v>1081</v>
      </c>
      <c r="ADI35" s="155"/>
      <c r="ADJ35" s="180"/>
      <c r="ADK35" s="387"/>
      <c r="ADL35" s="387" t="s">
        <v>1077</v>
      </c>
      <c r="ADM35" s="390" t="s">
        <v>1076</v>
      </c>
      <c r="ADN35" s="390" t="s">
        <v>1081</v>
      </c>
      <c r="ADQ35" s="155"/>
      <c r="ADR35" s="180"/>
      <c r="ADS35" s="387"/>
      <c r="ADT35" s="387" t="s">
        <v>1077</v>
      </c>
      <c r="ADU35" s="390" t="s">
        <v>1076</v>
      </c>
      <c r="ADV35" s="390" t="s">
        <v>1081</v>
      </c>
      <c r="ADY35" s="155"/>
      <c r="ADZ35" s="180"/>
      <c r="AEA35" s="387"/>
      <c r="AEB35" s="387" t="s">
        <v>1077</v>
      </c>
      <c r="AEC35" s="390" t="s">
        <v>1076</v>
      </c>
      <c r="AED35" s="390" t="s">
        <v>1081</v>
      </c>
      <c r="AEG35" s="155"/>
      <c r="AEH35" s="180"/>
      <c r="AEI35" s="387"/>
      <c r="AEJ35" s="387" t="s">
        <v>1077</v>
      </c>
      <c r="AEK35" s="390" t="s">
        <v>1076</v>
      </c>
      <c r="AEL35" s="390" t="s">
        <v>1081</v>
      </c>
      <c r="AEO35" s="155"/>
      <c r="AEP35" s="180"/>
      <c r="AEQ35" s="387"/>
      <c r="AER35" s="387" t="s">
        <v>1077</v>
      </c>
      <c r="AES35" s="390" t="s">
        <v>1076</v>
      </c>
      <c r="AET35" s="390" t="s">
        <v>1081</v>
      </c>
      <c r="AEW35" s="155"/>
      <c r="AEX35" s="180"/>
      <c r="AEY35" s="387"/>
      <c r="AEZ35" s="387" t="s">
        <v>1077</v>
      </c>
      <c r="AFA35" s="390" t="s">
        <v>1076</v>
      </c>
      <c r="AFB35" s="390" t="s">
        <v>1081</v>
      </c>
      <c r="AFE35" s="155"/>
      <c r="AFF35" s="180"/>
      <c r="AFG35" s="387"/>
      <c r="AFH35" s="387" t="s">
        <v>1077</v>
      </c>
      <c r="AFI35" s="390" t="s">
        <v>1076</v>
      </c>
      <c r="AFJ35" s="390" t="s">
        <v>1081</v>
      </c>
      <c r="AFM35" s="155"/>
      <c r="AFN35" s="180"/>
      <c r="AFO35" s="387"/>
      <c r="AFP35" s="387" t="s">
        <v>1077</v>
      </c>
      <c r="AFQ35" s="390" t="s">
        <v>1076</v>
      </c>
      <c r="AFR35" s="390" t="s">
        <v>1081</v>
      </c>
      <c r="AFU35" s="155"/>
      <c r="AFV35" s="180"/>
      <c r="AFW35" s="387"/>
      <c r="AFX35" s="387" t="s">
        <v>1077</v>
      </c>
      <c r="AFY35" s="390" t="s">
        <v>1076</v>
      </c>
      <c r="AFZ35" s="390" t="s">
        <v>1081</v>
      </c>
      <c r="AGC35" s="155"/>
      <c r="AGD35" s="180"/>
      <c r="AGE35" s="387"/>
      <c r="AGF35" s="387" t="s">
        <v>1077</v>
      </c>
      <c r="AGG35" s="390" t="s">
        <v>1076</v>
      </c>
      <c r="AGH35" s="390" t="s">
        <v>1081</v>
      </c>
      <c r="AGK35" s="155"/>
      <c r="AGL35" s="180"/>
      <c r="AGM35" s="387"/>
      <c r="AGN35" s="387" t="s">
        <v>1077</v>
      </c>
      <c r="AGO35" s="390" t="s">
        <v>1076</v>
      </c>
      <c r="AGP35" s="390" t="s">
        <v>1081</v>
      </c>
      <c r="AGS35" s="155"/>
      <c r="AGT35" s="180"/>
      <c r="AGU35" s="387"/>
      <c r="AGV35" s="387" t="s">
        <v>1077</v>
      </c>
      <c r="AGW35" s="390" t="s">
        <v>1076</v>
      </c>
      <c r="AGX35" s="390" t="s">
        <v>1081</v>
      </c>
      <c r="AHA35" s="155"/>
      <c r="AHB35" s="180"/>
      <c r="AHC35" s="387"/>
      <c r="AHD35" s="387" t="s">
        <v>1077</v>
      </c>
      <c r="AHE35" s="390" t="s">
        <v>1076</v>
      </c>
      <c r="AHF35" s="390" t="s">
        <v>1081</v>
      </c>
      <c r="AHI35" s="155"/>
      <c r="AHJ35" s="180"/>
      <c r="AHK35" s="387"/>
      <c r="AHL35" s="387" t="s">
        <v>1077</v>
      </c>
      <c r="AHM35" s="390" t="s">
        <v>1076</v>
      </c>
      <c r="AHN35" s="390" t="s">
        <v>1081</v>
      </c>
      <c r="AHQ35" s="155"/>
      <c r="AHR35" s="180"/>
      <c r="AHS35" s="387"/>
      <c r="AHT35" s="387" t="s">
        <v>1077</v>
      </c>
      <c r="AHU35" s="390" t="s">
        <v>1076</v>
      </c>
      <c r="AHV35" s="390" t="s">
        <v>1081</v>
      </c>
      <c r="AHY35" s="155"/>
      <c r="AHZ35" s="180"/>
      <c r="AIA35" s="387"/>
      <c r="AIB35" s="387" t="s">
        <v>1077</v>
      </c>
      <c r="AIC35" s="390" t="s">
        <v>1076</v>
      </c>
      <c r="AID35" s="390" t="s">
        <v>1081</v>
      </c>
      <c r="AIG35" s="155"/>
      <c r="AIH35" s="180"/>
      <c r="AII35" s="387"/>
      <c r="AIJ35" s="387" t="s">
        <v>1077</v>
      </c>
      <c r="AIK35" s="390" t="s">
        <v>1076</v>
      </c>
      <c r="AIL35" s="390" t="s">
        <v>1081</v>
      </c>
      <c r="AIO35" s="155"/>
      <c r="AIP35" s="180"/>
      <c r="AIQ35" s="387"/>
      <c r="AIR35" s="387" t="s">
        <v>1077</v>
      </c>
      <c r="AIS35" s="390" t="s">
        <v>1076</v>
      </c>
      <c r="AIT35" s="390" t="s">
        <v>1081</v>
      </c>
      <c r="AIW35" s="155"/>
      <c r="AIX35" s="180"/>
      <c r="AIY35" s="387"/>
      <c r="AIZ35" s="387" t="s">
        <v>1077</v>
      </c>
      <c r="AJA35" s="390" t="s">
        <v>1076</v>
      </c>
      <c r="AJB35" s="390" t="s">
        <v>1081</v>
      </c>
      <c r="AJE35" s="155"/>
      <c r="AJF35" s="180"/>
      <c r="AJG35" s="387"/>
      <c r="AJH35" s="387" t="s">
        <v>1077</v>
      </c>
      <c r="AJI35" s="390" t="s">
        <v>1076</v>
      </c>
      <c r="AJJ35" s="390" t="s">
        <v>1081</v>
      </c>
      <c r="AJM35" s="155"/>
      <c r="AJN35" s="180"/>
      <c r="AJO35" s="387"/>
      <c r="AJP35" s="387" t="s">
        <v>1077</v>
      </c>
      <c r="AJQ35" s="390" t="s">
        <v>1076</v>
      </c>
      <c r="AJR35" s="390" t="s">
        <v>1081</v>
      </c>
      <c r="AJU35" s="155"/>
      <c r="AJV35" s="180"/>
      <c r="AJW35" s="387"/>
      <c r="AJX35" s="387" t="s">
        <v>1077</v>
      </c>
      <c r="AJY35" s="390" t="s">
        <v>1076</v>
      </c>
      <c r="AJZ35" s="390" t="s">
        <v>1081</v>
      </c>
      <c r="AKC35" s="155"/>
      <c r="AKD35" s="180"/>
      <c r="AKE35" s="387"/>
      <c r="AKF35" s="387" t="s">
        <v>1077</v>
      </c>
      <c r="AKG35" s="390" t="s">
        <v>1076</v>
      </c>
      <c r="AKH35" s="390" t="s">
        <v>1081</v>
      </c>
      <c r="AKK35" s="155"/>
      <c r="AKL35" s="180"/>
      <c r="AKM35" s="387"/>
      <c r="AKN35" s="387" t="s">
        <v>1077</v>
      </c>
      <c r="AKO35" s="390" t="s">
        <v>1076</v>
      </c>
      <c r="AKP35" s="390" t="s">
        <v>1081</v>
      </c>
      <c r="AKS35" s="155"/>
      <c r="AKT35" s="180"/>
      <c r="AKU35" s="387"/>
      <c r="AKV35" s="387" t="s">
        <v>1077</v>
      </c>
      <c r="AKW35" s="390" t="s">
        <v>1076</v>
      </c>
      <c r="AKX35" s="390" t="s">
        <v>1081</v>
      </c>
      <c r="ALA35" s="155"/>
      <c r="ALB35" s="180"/>
      <c r="ALC35" s="387"/>
      <c r="ALD35" s="387" t="s">
        <v>1077</v>
      </c>
      <c r="ALE35" s="390" t="s">
        <v>1076</v>
      </c>
      <c r="ALF35" s="390" t="s">
        <v>1081</v>
      </c>
      <c r="ALI35" s="155"/>
      <c r="ALJ35" s="180"/>
      <c r="ALK35" s="387"/>
      <c r="ALL35" s="387" t="s">
        <v>1077</v>
      </c>
      <c r="ALM35" s="390" t="s">
        <v>1076</v>
      </c>
      <c r="ALN35" s="390" t="s">
        <v>1081</v>
      </c>
      <c r="ALQ35" s="155"/>
      <c r="ALR35" s="180"/>
      <c r="ALS35" s="387"/>
      <c r="ALT35" s="387" t="s">
        <v>1077</v>
      </c>
      <c r="ALU35" s="390" t="s">
        <v>1076</v>
      </c>
      <c r="ALV35" s="390" t="s">
        <v>1081</v>
      </c>
      <c r="ALY35" s="155"/>
      <c r="ALZ35" s="180"/>
      <c r="AMA35" s="387"/>
      <c r="AMB35" s="387" t="s">
        <v>1077</v>
      </c>
      <c r="AMC35" s="390" t="s">
        <v>1076</v>
      </c>
      <c r="AMD35" s="390" t="s">
        <v>1081</v>
      </c>
      <c r="AMG35" s="155"/>
      <c r="AMH35" s="180"/>
      <c r="AMI35" s="387"/>
      <c r="AMJ35" s="387" t="s">
        <v>1077</v>
      </c>
    </row>
    <row r="36" spans="1:1024" s="387" customFormat="1" x14ac:dyDescent="0.2">
      <c r="A36" s="155"/>
      <c r="B36" s="155"/>
      <c r="C36" s="155"/>
      <c r="D36" s="180"/>
      <c r="E36" s="155"/>
      <c r="F36" s="155"/>
      <c r="G36" s="180"/>
      <c r="H36" s="180"/>
      <c r="I36" s="155"/>
      <c r="J36" s="155"/>
      <c r="P36" s="391" t="s">
        <v>1080</v>
      </c>
      <c r="X36" s="391" t="s">
        <v>1080</v>
      </c>
      <c r="AF36" s="391" t="s">
        <v>1080</v>
      </c>
      <c r="AN36" s="391" t="s">
        <v>1080</v>
      </c>
      <c r="AV36" s="391" t="s">
        <v>1080</v>
      </c>
      <c r="BD36" s="391" t="s">
        <v>1080</v>
      </c>
      <c r="BL36" s="391" t="s">
        <v>1080</v>
      </c>
      <c r="BT36" s="391" t="s">
        <v>1080</v>
      </c>
      <c r="CB36" s="391" t="s">
        <v>1080</v>
      </c>
      <c r="CJ36" s="391" t="s">
        <v>1080</v>
      </c>
      <c r="CR36" s="391" t="s">
        <v>1080</v>
      </c>
      <c r="CZ36" s="391" t="s">
        <v>1080</v>
      </c>
      <c r="DH36" s="391" t="s">
        <v>1080</v>
      </c>
      <c r="DP36" s="391" t="s">
        <v>1080</v>
      </c>
      <c r="DX36" s="391" t="s">
        <v>1080</v>
      </c>
      <c r="EF36" s="391" t="s">
        <v>1080</v>
      </c>
      <c r="EN36" s="391" t="s">
        <v>1080</v>
      </c>
      <c r="EV36" s="391" t="s">
        <v>1080</v>
      </c>
      <c r="FD36" s="391" t="s">
        <v>1080</v>
      </c>
      <c r="FL36" s="391" t="s">
        <v>1080</v>
      </c>
      <c r="FT36" s="391" t="s">
        <v>1080</v>
      </c>
      <c r="GB36" s="391" t="s">
        <v>1080</v>
      </c>
      <c r="GJ36" s="391" t="s">
        <v>1080</v>
      </c>
      <c r="GR36" s="391" t="s">
        <v>1080</v>
      </c>
      <c r="GZ36" s="391" t="s">
        <v>1080</v>
      </c>
      <c r="HH36" s="391" t="s">
        <v>1080</v>
      </c>
      <c r="HP36" s="391" t="s">
        <v>1080</v>
      </c>
      <c r="HX36" s="391" t="s">
        <v>1080</v>
      </c>
      <c r="IF36" s="391" t="s">
        <v>1080</v>
      </c>
      <c r="IN36" s="391" t="s">
        <v>1080</v>
      </c>
      <c r="IV36" s="391" t="s">
        <v>1080</v>
      </c>
      <c r="JD36" s="391" t="s">
        <v>1080</v>
      </c>
      <c r="JL36" s="391" t="s">
        <v>1080</v>
      </c>
      <c r="JT36" s="391" t="s">
        <v>1080</v>
      </c>
      <c r="KB36" s="391" t="s">
        <v>1080</v>
      </c>
      <c r="KJ36" s="391" t="s">
        <v>1080</v>
      </c>
      <c r="KR36" s="391" t="s">
        <v>1080</v>
      </c>
      <c r="KZ36" s="391" t="s">
        <v>1080</v>
      </c>
      <c r="LH36" s="391" t="s">
        <v>1080</v>
      </c>
      <c r="LP36" s="391" t="s">
        <v>1080</v>
      </c>
      <c r="LX36" s="391" t="s">
        <v>1080</v>
      </c>
      <c r="MF36" s="391" t="s">
        <v>1080</v>
      </c>
      <c r="MN36" s="391" t="s">
        <v>1080</v>
      </c>
      <c r="MV36" s="391" t="s">
        <v>1080</v>
      </c>
      <c r="ND36" s="391" t="s">
        <v>1080</v>
      </c>
      <c r="NL36" s="391" t="s">
        <v>1080</v>
      </c>
      <c r="NT36" s="391" t="s">
        <v>1080</v>
      </c>
      <c r="OB36" s="391" t="s">
        <v>1080</v>
      </c>
      <c r="OJ36" s="391" t="s">
        <v>1080</v>
      </c>
      <c r="OR36" s="391" t="s">
        <v>1080</v>
      </c>
      <c r="OZ36" s="391" t="s">
        <v>1080</v>
      </c>
      <c r="PH36" s="391" t="s">
        <v>1080</v>
      </c>
      <c r="PP36" s="391" t="s">
        <v>1080</v>
      </c>
      <c r="PX36" s="391" t="s">
        <v>1080</v>
      </c>
      <c r="QF36" s="391" t="s">
        <v>1080</v>
      </c>
      <c r="QN36" s="391" t="s">
        <v>1080</v>
      </c>
      <c r="QV36" s="391" t="s">
        <v>1080</v>
      </c>
      <c r="RD36" s="391" t="s">
        <v>1080</v>
      </c>
      <c r="RL36" s="391" t="s">
        <v>1080</v>
      </c>
      <c r="RT36" s="391" t="s">
        <v>1080</v>
      </c>
      <c r="SB36" s="391" t="s">
        <v>1080</v>
      </c>
      <c r="SJ36" s="391" t="s">
        <v>1080</v>
      </c>
      <c r="SR36" s="391" t="s">
        <v>1080</v>
      </c>
      <c r="SZ36" s="391" t="s">
        <v>1080</v>
      </c>
      <c r="TH36" s="391" t="s">
        <v>1080</v>
      </c>
      <c r="TP36" s="391" t="s">
        <v>1080</v>
      </c>
      <c r="TX36" s="391" t="s">
        <v>1080</v>
      </c>
      <c r="UF36" s="391" t="s">
        <v>1080</v>
      </c>
      <c r="UN36" s="391" t="s">
        <v>1080</v>
      </c>
      <c r="UV36" s="391" t="s">
        <v>1080</v>
      </c>
      <c r="VD36" s="391" t="s">
        <v>1080</v>
      </c>
      <c r="VL36" s="391" t="s">
        <v>1080</v>
      </c>
      <c r="VT36" s="391" t="s">
        <v>1080</v>
      </c>
      <c r="WB36" s="391" t="s">
        <v>1080</v>
      </c>
      <c r="WJ36" s="391" t="s">
        <v>1080</v>
      </c>
      <c r="WR36" s="391" t="s">
        <v>1080</v>
      </c>
      <c r="WZ36" s="391" t="s">
        <v>1080</v>
      </c>
      <c r="XH36" s="391" t="s">
        <v>1080</v>
      </c>
      <c r="XP36" s="391" t="s">
        <v>1080</v>
      </c>
      <c r="XX36" s="391" t="s">
        <v>1080</v>
      </c>
      <c r="YF36" s="391" t="s">
        <v>1080</v>
      </c>
      <c r="YN36" s="391" t="s">
        <v>1080</v>
      </c>
      <c r="YV36" s="391" t="s">
        <v>1080</v>
      </c>
      <c r="ZD36" s="391" t="s">
        <v>1080</v>
      </c>
      <c r="ZL36" s="391" t="s">
        <v>1080</v>
      </c>
      <c r="ZT36" s="391" t="s">
        <v>1080</v>
      </c>
      <c r="AAB36" s="391" t="s">
        <v>1080</v>
      </c>
      <c r="AAJ36" s="391" t="s">
        <v>1080</v>
      </c>
      <c r="AAR36" s="391" t="s">
        <v>1080</v>
      </c>
      <c r="AAZ36" s="391" t="s">
        <v>1080</v>
      </c>
      <c r="ABH36" s="391" t="s">
        <v>1080</v>
      </c>
      <c r="ABP36" s="391" t="s">
        <v>1080</v>
      </c>
      <c r="ABX36" s="391" t="s">
        <v>1080</v>
      </c>
      <c r="ACF36" s="391" t="s">
        <v>1080</v>
      </c>
      <c r="ACN36" s="391" t="s">
        <v>1080</v>
      </c>
      <c r="ACV36" s="391" t="s">
        <v>1080</v>
      </c>
      <c r="ADD36" s="391" t="s">
        <v>1080</v>
      </c>
      <c r="ADL36" s="391" t="s">
        <v>1080</v>
      </c>
      <c r="ADT36" s="391" t="s">
        <v>1080</v>
      </c>
      <c r="AEB36" s="391" t="s">
        <v>1080</v>
      </c>
      <c r="AEJ36" s="391" t="s">
        <v>1080</v>
      </c>
      <c r="AER36" s="391" t="s">
        <v>1080</v>
      </c>
      <c r="AEZ36" s="391" t="s">
        <v>1080</v>
      </c>
      <c r="AFH36" s="391" t="s">
        <v>1080</v>
      </c>
      <c r="AFP36" s="391" t="s">
        <v>1080</v>
      </c>
      <c r="AFX36" s="391" t="s">
        <v>1080</v>
      </c>
      <c r="AGF36" s="391" t="s">
        <v>1080</v>
      </c>
      <c r="AGN36" s="391" t="s">
        <v>1080</v>
      </c>
      <c r="AGV36" s="391" t="s">
        <v>1080</v>
      </c>
      <c r="AHD36" s="391" t="s">
        <v>1080</v>
      </c>
      <c r="AHL36" s="391" t="s">
        <v>1080</v>
      </c>
      <c r="AHT36" s="391" t="s">
        <v>1080</v>
      </c>
      <c r="AIB36" s="391" t="s">
        <v>1080</v>
      </c>
      <c r="AIJ36" s="391" t="s">
        <v>1080</v>
      </c>
      <c r="AIR36" s="391" t="s">
        <v>1080</v>
      </c>
      <c r="AIZ36" s="391" t="s">
        <v>1080</v>
      </c>
      <c r="AJH36" s="391" t="s">
        <v>1080</v>
      </c>
      <c r="AJP36" s="391" t="s">
        <v>1080</v>
      </c>
      <c r="AJX36" s="391" t="s">
        <v>1080</v>
      </c>
      <c r="AKF36" s="391" t="s">
        <v>1080</v>
      </c>
      <c r="AKN36" s="391" t="s">
        <v>1080</v>
      </c>
      <c r="AKV36" s="391" t="s">
        <v>1080</v>
      </c>
      <c r="ALD36" s="391" t="s">
        <v>1080</v>
      </c>
      <c r="ALL36" s="391" t="s">
        <v>1080</v>
      </c>
      <c r="ALT36" s="391" t="s">
        <v>1080</v>
      </c>
      <c r="AMB36" s="391" t="s">
        <v>1080</v>
      </c>
      <c r="AMJ36" s="391" t="s">
        <v>1080</v>
      </c>
    </row>
    <row r="37" spans="1:1024" s="387" customFormat="1" x14ac:dyDescent="0.2">
      <c r="A37" s="392"/>
      <c r="B37" s="155"/>
      <c r="C37" s="155"/>
      <c r="D37" s="155"/>
      <c r="E37" s="155"/>
      <c r="F37" s="155"/>
      <c r="G37" s="180"/>
      <c r="H37" s="180"/>
      <c r="I37" s="392"/>
      <c r="J37" s="155"/>
      <c r="P37" s="387" t="s">
        <v>1082</v>
      </c>
      <c r="Q37" s="393"/>
      <c r="X37" s="387" t="s">
        <v>1082</v>
      </c>
      <c r="Y37" s="393"/>
      <c r="AF37" s="387" t="s">
        <v>1082</v>
      </c>
      <c r="AG37" s="393"/>
      <c r="AN37" s="387" t="s">
        <v>1082</v>
      </c>
      <c r="AO37" s="393"/>
      <c r="AV37" s="387" t="s">
        <v>1082</v>
      </c>
      <c r="AW37" s="393"/>
      <c r="BD37" s="387" t="s">
        <v>1082</v>
      </c>
      <c r="BE37" s="393"/>
      <c r="BL37" s="387" t="s">
        <v>1082</v>
      </c>
      <c r="BM37" s="393"/>
      <c r="BT37" s="387" t="s">
        <v>1082</v>
      </c>
      <c r="BU37" s="393"/>
      <c r="CB37" s="387" t="s">
        <v>1082</v>
      </c>
      <c r="CC37" s="393"/>
      <c r="CJ37" s="387" t="s">
        <v>1082</v>
      </c>
      <c r="CK37" s="393"/>
      <c r="CR37" s="387" t="s">
        <v>1082</v>
      </c>
      <c r="CS37" s="393"/>
      <c r="CZ37" s="387" t="s">
        <v>1082</v>
      </c>
      <c r="DA37" s="393"/>
      <c r="DH37" s="387" t="s">
        <v>1082</v>
      </c>
      <c r="DI37" s="393"/>
      <c r="DP37" s="387" t="s">
        <v>1082</v>
      </c>
      <c r="DQ37" s="393"/>
      <c r="DX37" s="387" t="s">
        <v>1082</v>
      </c>
      <c r="DY37" s="393"/>
      <c r="EF37" s="387" t="s">
        <v>1082</v>
      </c>
      <c r="EG37" s="393"/>
      <c r="EN37" s="387" t="s">
        <v>1082</v>
      </c>
      <c r="EO37" s="393"/>
      <c r="EV37" s="387" t="s">
        <v>1082</v>
      </c>
      <c r="EW37" s="393"/>
      <c r="FD37" s="387" t="s">
        <v>1082</v>
      </c>
      <c r="FE37" s="393"/>
      <c r="FL37" s="387" t="s">
        <v>1082</v>
      </c>
      <c r="FM37" s="393"/>
      <c r="FT37" s="387" t="s">
        <v>1082</v>
      </c>
      <c r="FU37" s="393"/>
      <c r="GB37" s="387" t="s">
        <v>1082</v>
      </c>
      <c r="GC37" s="393"/>
      <c r="GJ37" s="387" t="s">
        <v>1082</v>
      </c>
      <c r="GK37" s="393"/>
      <c r="GR37" s="387" t="s">
        <v>1082</v>
      </c>
      <c r="GS37" s="393"/>
      <c r="GZ37" s="387" t="s">
        <v>1082</v>
      </c>
      <c r="HA37" s="393"/>
      <c r="HH37" s="387" t="s">
        <v>1082</v>
      </c>
      <c r="HI37" s="393"/>
      <c r="HP37" s="387" t="s">
        <v>1082</v>
      </c>
      <c r="HQ37" s="393"/>
      <c r="HX37" s="387" t="s">
        <v>1082</v>
      </c>
      <c r="HY37" s="393"/>
      <c r="IF37" s="387" t="s">
        <v>1082</v>
      </c>
      <c r="IG37" s="393"/>
      <c r="IN37" s="387" t="s">
        <v>1082</v>
      </c>
      <c r="IO37" s="393"/>
      <c r="IV37" s="387" t="s">
        <v>1082</v>
      </c>
      <c r="IW37" s="393"/>
      <c r="JD37" s="387" t="s">
        <v>1082</v>
      </c>
      <c r="JE37" s="393"/>
      <c r="JL37" s="387" t="s">
        <v>1082</v>
      </c>
      <c r="JM37" s="393"/>
      <c r="JT37" s="387" t="s">
        <v>1082</v>
      </c>
      <c r="JU37" s="393"/>
      <c r="KB37" s="387" t="s">
        <v>1082</v>
      </c>
      <c r="KC37" s="393"/>
      <c r="KJ37" s="387" t="s">
        <v>1082</v>
      </c>
      <c r="KK37" s="393"/>
      <c r="KR37" s="387" t="s">
        <v>1082</v>
      </c>
      <c r="KS37" s="393"/>
      <c r="KZ37" s="387" t="s">
        <v>1082</v>
      </c>
      <c r="LA37" s="393"/>
      <c r="LH37" s="387" t="s">
        <v>1082</v>
      </c>
      <c r="LI37" s="393"/>
      <c r="LP37" s="387" t="s">
        <v>1082</v>
      </c>
      <c r="LQ37" s="393"/>
      <c r="LX37" s="387" t="s">
        <v>1082</v>
      </c>
      <c r="LY37" s="393"/>
      <c r="MF37" s="387" t="s">
        <v>1082</v>
      </c>
      <c r="MG37" s="393"/>
      <c r="MN37" s="387" t="s">
        <v>1082</v>
      </c>
      <c r="MO37" s="393"/>
      <c r="MV37" s="387" t="s">
        <v>1082</v>
      </c>
      <c r="MW37" s="393"/>
      <c r="ND37" s="387" t="s">
        <v>1082</v>
      </c>
      <c r="NE37" s="393"/>
      <c r="NL37" s="387" t="s">
        <v>1082</v>
      </c>
      <c r="NM37" s="393"/>
      <c r="NT37" s="387" t="s">
        <v>1082</v>
      </c>
      <c r="NU37" s="393"/>
      <c r="OB37" s="387" t="s">
        <v>1082</v>
      </c>
      <c r="OC37" s="393"/>
      <c r="OJ37" s="387" t="s">
        <v>1082</v>
      </c>
      <c r="OK37" s="393"/>
      <c r="OR37" s="387" t="s">
        <v>1082</v>
      </c>
      <c r="OS37" s="393"/>
      <c r="OZ37" s="387" t="s">
        <v>1082</v>
      </c>
      <c r="PA37" s="393"/>
      <c r="PH37" s="387" t="s">
        <v>1082</v>
      </c>
      <c r="PI37" s="393"/>
      <c r="PP37" s="387" t="s">
        <v>1082</v>
      </c>
      <c r="PQ37" s="393"/>
      <c r="PX37" s="387" t="s">
        <v>1082</v>
      </c>
      <c r="PY37" s="393"/>
      <c r="QF37" s="387" t="s">
        <v>1082</v>
      </c>
      <c r="QG37" s="393"/>
      <c r="QN37" s="387" t="s">
        <v>1082</v>
      </c>
      <c r="QO37" s="393"/>
      <c r="QV37" s="387" t="s">
        <v>1082</v>
      </c>
      <c r="QW37" s="393"/>
      <c r="RD37" s="387" t="s">
        <v>1082</v>
      </c>
      <c r="RE37" s="393"/>
      <c r="RL37" s="387" t="s">
        <v>1082</v>
      </c>
      <c r="RM37" s="393"/>
      <c r="RT37" s="387" t="s">
        <v>1082</v>
      </c>
      <c r="RU37" s="393"/>
      <c r="SB37" s="387" t="s">
        <v>1082</v>
      </c>
      <c r="SC37" s="393"/>
      <c r="SJ37" s="387" t="s">
        <v>1082</v>
      </c>
      <c r="SK37" s="393"/>
      <c r="SR37" s="387" t="s">
        <v>1082</v>
      </c>
      <c r="SS37" s="393"/>
      <c r="SZ37" s="387" t="s">
        <v>1082</v>
      </c>
      <c r="TA37" s="393"/>
      <c r="TH37" s="387" t="s">
        <v>1082</v>
      </c>
      <c r="TI37" s="393"/>
      <c r="TP37" s="387" t="s">
        <v>1082</v>
      </c>
      <c r="TQ37" s="393"/>
      <c r="TX37" s="387" t="s">
        <v>1082</v>
      </c>
      <c r="TY37" s="393"/>
      <c r="UF37" s="387" t="s">
        <v>1082</v>
      </c>
      <c r="UG37" s="393"/>
      <c r="UN37" s="387" t="s">
        <v>1082</v>
      </c>
      <c r="UO37" s="393"/>
      <c r="UV37" s="387" t="s">
        <v>1082</v>
      </c>
      <c r="UW37" s="393"/>
      <c r="VD37" s="387" t="s">
        <v>1082</v>
      </c>
      <c r="VE37" s="393"/>
      <c r="VL37" s="387" t="s">
        <v>1082</v>
      </c>
      <c r="VM37" s="393"/>
      <c r="VT37" s="387" t="s">
        <v>1082</v>
      </c>
      <c r="VU37" s="393"/>
      <c r="WB37" s="387" t="s">
        <v>1082</v>
      </c>
      <c r="WC37" s="393"/>
      <c r="WJ37" s="387" t="s">
        <v>1082</v>
      </c>
      <c r="WK37" s="393"/>
      <c r="WR37" s="387" t="s">
        <v>1082</v>
      </c>
      <c r="WS37" s="393"/>
      <c r="WZ37" s="387" t="s">
        <v>1082</v>
      </c>
      <c r="XA37" s="393"/>
      <c r="XH37" s="387" t="s">
        <v>1082</v>
      </c>
      <c r="XI37" s="393"/>
      <c r="XP37" s="387" t="s">
        <v>1082</v>
      </c>
      <c r="XQ37" s="393"/>
      <c r="XX37" s="387" t="s">
        <v>1082</v>
      </c>
      <c r="XY37" s="393"/>
      <c r="YF37" s="387" t="s">
        <v>1082</v>
      </c>
      <c r="YG37" s="393"/>
      <c r="YN37" s="387" t="s">
        <v>1082</v>
      </c>
      <c r="YO37" s="393"/>
      <c r="YV37" s="387" t="s">
        <v>1082</v>
      </c>
      <c r="YW37" s="393"/>
      <c r="ZD37" s="387" t="s">
        <v>1082</v>
      </c>
      <c r="ZE37" s="393"/>
      <c r="ZL37" s="387" t="s">
        <v>1082</v>
      </c>
      <c r="ZM37" s="393"/>
      <c r="ZT37" s="387" t="s">
        <v>1082</v>
      </c>
      <c r="ZU37" s="393"/>
      <c r="AAB37" s="387" t="s">
        <v>1082</v>
      </c>
      <c r="AAC37" s="393"/>
      <c r="AAJ37" s="387" t="s">
        <v>1082</v>
      </c>
      <c r="AAK37" s="393"/>
      <c r="AAR37" s="387" t="s">
        <v>1082</v>
      </c>
      <c r="AAS37" s="393"/>
      <c r="AAZ37" s="387" t="s">
        <v>1082</v>
      </c>
      <c r="ABA37" s="393"/>
      <c r="ABH37" s="387" t="s">
        <v>1082</v>
      </c>
      <c r="ABI37" s="393"/>
      <c r="ABP37" s="387" t="s">
        <v>1082</v>
      </c>
      <c r="ABQ37" s="393"/>
      <c r="ABX37" s="387" t="s">
        <v>1082</v>
      </c>
      <c r="ABY37" s="393"/>
      <c r="ACF37" s="387" t="s">
        <v>1082</v>
      </c>
      <c r="ACG37" s="393"/>
      <c r="ACN37" s="387" t="s">
        <v>1082</v>
      </c>
      <c r="ACO37" s="393"/>
      <c r="ACV37" s="387" t="s">
        <v>1082</v>
      </c>
      <c r="ACW37" s="393"/>
      <c r="ADD37" s="387" t="s">
        <v>1082</v>
      </c>
      <c r="ADE37" s="393"/>
      <c r="ADL37" s="387" t="s">
        <v>1082</v>
      </c>
      <c r="ADM37" s="393"/>
      <c r="ADT37" s="387" t="s">
        <v>1082</v>
      </c>
      <c r="ADU37" s="393"/>
      <c r="AEB37" s="387" t="s">
        <v>1082</v>
      </c>
      <c r="AEC37" s="393"/>
      <c r="AEJ37" s="387" t="s">
        <v>1082</v>
      </c>
      <c r="AEK37" s="393"/>
      <c r="AER37" s="387" t="s">
        <v>1082</v>
      </c>
      <c r="AES37" s="393"/>
      <c r="AEZ37" s="387" t="s">
        <v>1082</v>
      </c>
      <c r="AFA37" s="393"/>
      <c r="AFH37" s="387" t="s">
        <v>1082</v>
      </c>
      <c r="AFI37" s="393"/>
      <c r="AFP37" s="387" t="s">
        <v>1082</v>
      </c>
      <c r="AFQ37" s="393"/>
      <c r="AFX37" s="387" t="s">
        <v>1082</v>
      </c>
      <c r="AFY37" s="393"/>
      <c r="AGF37" s="387" t="s">
        <v>1082</v>
      </c>
      <c r="AGG37" s="393"/>
      <c r="AGN37" s="387" t="s">
        <v>1082</v>
      </c>
      <c r="AGO37" s="393"/>
      <c r="AGV37" s="387" t="s">
        <v>1082</v>
      </c>
      <c r="AGW37" s="393"/>
      <c r="AHD37" s="387" t="s">
        <v>1082</v>
      </c>
      <c r="AHE37" s="393"/>
      <c r="AHL37" s="387" t="s">
        <v>1082</v>
      </c>
      <c r="AHM37" s="393"/>
      <c r="AHT37" s="387" t="s">
        <v>1082</v>
      </c>
      <c r="AHU37" s="393"/>
      <c r="AIB37" s="387" t="s">
        <v>1082</v>
      </c>
      <c r="AIC37" s="393"/>
      <c r="AIJ37" s="387" t="s">
        <v>1082</v>
      </c>
      <c r="AIK37" s="393"/>
      <c r="AIR37" s="387" t="s">
        <v>1082</v>
      </c>
      <c r="AIS37" s="393"/>
      <c r="AIZ37" s="387" t="s">
        <v>1082</v>
      </c>
      <c r="AJA37" s="393"/>
      <c r="AJH37" s="387" t="s">
        <v>1082</v>
      </c>
      <c r="AJI37" s="393"/>
      <c r="AJP37" s="387" t="s">
        <v>1082</v>
      </c>
      <c r="AJQ37" s="393"/>
      <c r="AJX37" s="387" t="s">
        <v>1082</v>
      </c>
      <c r="AJY37" s="393"/>
      <c r="AKF37" s="387" t="s">
        <v>1082</v>
      </c>
      <c r="AKG37" s="393"/>
      <c r="AKN37" s="387" t="s">
        <v>1082</v>
      </c>
      <c r="AKO37" s="393"/>
      <c r="AKV37" s="387" t="s">
        <v>1082</v>
      </c>
      <c r="AKW37" s="393"/>
      <c r="ALD37" s="387" t="s">
        <v>1082</v>
      </c>
      <c r="ALE37" s="393"/>
      <c r="ALL37" s="387" t="s">
        <v>1082</v>
      </c>
      <c r="ALM37" s="393"/>
      <c r="ALT37" s="387" t="s">
        <v>1082</v>
      </c>
      <c r="ALU37" s="393"/>
      <c r="AMB37" s="387" t="s">
        <v>1082</v>
      </c>
      <c r="AMC37" s="393"/>
      <c r="AMJ37" s="387" t="s">
        <v>1082</v>
      </c>
    </row>
    <row r="38" spans="1:1024" ht="12.75" customHeight="1" x14ac:dyDescent="0.2"/>
    <row r="39" spans="1:1024" ht="12.75" customHeight="1" x14ac:dyDescent="0.2"/>
    <row r="40" spans="1:1024" ht="12.75" customHeight="1" x14ac:dyDescent="0.2"/>
    <row r="41" spans="1:1024" ht="12.75" customHeight="1" x14ac:dyDescent="0.2"/>
    <row r="42" spans="1:1024" ht="12.75" customHeight="1" x14ac:dyDescent="0.2"/>
    <row r="43" spans="1:1024" ht="12.75" customHeight="1" x14ac:dyDescent="0.2"/>
    <row r="44" spans="1:1024" ht="12.75" customHeight="1" x14ac:dyDescent="0.2"/>
    <row r="45" spans="1:1024" ht="12.75" customHeight="1" x14ac:dyDescent="0.2"/>
    <row r="46" spans="1:1024" ht="12.75" customHeight="1" x14ac:dyDescent="0.2"/>
    <row r="47" spans="1:1024" ht="12.75" customHeight="1" x14ac:dyDescent="0.2"/>
    <row r="48" spans="1:102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</sheetData>
  <mergeCells count="1">
    <mergeCell ref="A1:A2"/>
  </mergeCells>
  <hyperlinks>
    <hyperlink ref="D35" r:id="rId1" xr:uid="{00000000-0004-0000-0900-000000000000}"/>
    <hyperlink ref="P36" r:id="rId2" xr:uid="{00000000-0004-0000-0900-000001000000}"/>
    <hyperlink ref="X36" r:id="rId3" xr:uid="{00000000-0004-0000-0900-000002000000}"/>
    <hyperlink ref="AF36" r:id="rId4" xr:uid="{00000000-0004-0000-0900-000003000000}"/>
    <hyperlink ref="AN36" r:id="rId5" xr:uid="{00000000-0004-0000-0900-000004000000}"/>
    <hyperlink ref="AV36" r:id="rId6" xr:uid="{00000000-0004-0000-0900-000005000000}"/>
    <hyperlink ref="BD36" r:id="rId7" xr:uid="{00000000-0004-0000-0900-000006000000}"/>
    <hyperlink ref="BL36" r:id="rId8" xr:uid="{00000000-0004-0000-0900-000007000000}"/>
    <hyperlink ref="BT36" r:id="rId9" xr:uid="{00000000-0004-0000-0900-000008000000}"/>
    <hyperlink ref="CB36" r:id="rId10" xr:uid="{00000000-0004-0000-0900-000009000000}"/>
    <hyperlink ref="CJ36" r:id="rId11" xr:uid="{00000000-0004-0000-0900-00000A000000}"/>
    <hyperlink ref="CR36" r:id="rId12" xr:uid="{00000000-0004-0000-0900-00000B000000}"/>
    <hyperlink ref="CZ36" r:id="rId13" xr:uid="{00000000-0004-0000-0900-00000C000000}"/>
    <hyperlink ref="DH36" r:id="rId14" xr:uid="{00000000-0004-0000-0900-00000D000000}"/>
    <hyperlink ref="DP36" r:id="rId15" xr:uid="{00000000-0004-0000-0900-00000E000000}"/>
    <hyperlink ref="DX36" r:id="rId16" xr:uid="{00000000-0004-0000-0900-00000F000000}"/>
    <hyperlink ref="EF36" r:id="rId17" xr:uid="{00000000-0004-0000-0900-000010000000}"/>
    <hyperlink ref="EN36" r:id="rId18" xr:uid="{00000000-0004-0000-0900-000011000000}"/>
    <hyperlink ref="EV36" r:id="rId19" xr:uid="{00000000-0004-0000-0900-000012000000}"/>
    <hyperlink ref="FD36" r:id="rId20" xr:uid="{00000000-0004-0000-0900-000013000000}"/>
    <hyperlink ref="FL36" r:id="rId21" xr:uid="{00000000-0004-0000-0900-000014000000}"/>
    <hyperlink ref="FT36" r:id="rId22" xr:uid="{00000000-0004-0000-0900-000015000000}"/>
    <hyperlink ref="GB36" r:id="rId23" xr:uid="{00000000-0004-0000-0900-000016000000}"/>
    <hyperlink ref="GJ36" r:id="rId24" xr:uid="{00000000-0004-0000-0900-000017000000}"/>
    <hyperlink ref="GR36" r:id="rId25" xr:uid="{00000000-0004-0000-0900-000018000000}"/>
    <hyperlink ref="GZ36" r:id="rId26" xr:uid="{00000000-0004-0000-0900-000019000000}"/>
    <hyperlink ref="HH36" r:id="rId27" xr:uid="{00000000-0004-0000-0900-00001A000000}"/>
    <hyperlink ref="HP36" r:id="rId28" xr:uid="{00000000-0004-0000-0900-00001B000000}"/>
    <hyperlink ref="HX36" r:id="rId29" xr:uid="{00000000-0004-0000-0900-00001C000000}"/>
    <hyperlink ref="IF36" r:id="rId30" xr:uid="{00000000-0004-0000-0900-00001D000000}"/>
    <hyperlink ref="IN36" r:id="rId31" xr:uid="{00000000-0004-0000-0900-00001E000000}"/>
    <hyperlink ref="IV36" r:id="rId32" xr:uid="{00000000-0004-0000-0900-00001F000000}"/>
    <hyperlink ref="JD36" r:id="rId33" xr:uid="{00000000-0004-0000-0900-000020000000}"/>
    <hyperlink ref="JL36" r:id="rId34" xr:uid="{00000000-0004-0000-0900-000021000000}"/>
    <hyperlink ref="JT36" r:id="rId35" xr:uid="{00000000-0004-0000-0900-000022000000}"/>
    <hyperlink ref="KB36" r:id="rId36" xr:uid="{00000000-0004-0000-0900-000023000000}"/>
    <hyperlink ref="KJ36" r:id="rId37" xr:uid="{00000000-0004-0000-0900-000024000000}"/>
    <hyperlink ref="KR36" r:id="rId38" xr:uid="{00000000-0004-0000-0900-000025000000}"/>
    <hyperlink ref="KZ36" r:id="rId39" xr:uid="{00000000-0004-0000-0900-000026000000}"/>
    <hyperlink ref="LH36" r:id="rId40" xr:uid="{00000000-0004-0000-0900-000027000000}"/>
    <hyperlink ref="LP36" r:id="rId41" xr:uid="{00000000-0004-0000-0900-000028000000}"/>
    <hyperlink ref="LX36" r:id="rId42" xr:uid="{00000000-0004-0000-0900-000029000000}"/>
    <hyperlink ref="MF36" r:id="rId43" xr:uid="{00000000-0004-0000-0900-00002A000000}"/>
    <hyperlink ref="MN36" r:id="rId44" xr:uid="{00000000-0004-0000-0900-00002B000000}"/>
    <hyperlink ref="MV36" r:id="rId45" xr:uid="{00000000-0004-0000-0900-00002C000000}"/>
    <hyperlink ref="ND36" r:id="rId46" xr:uid="{00000000-0004-0000-0900-00002D000000}"/>
    <hyperlink ref="NL36" r:id="rId47" xr:uid="{00000000-0004-0000-0900-00002E000000}"/>
    <hyperlink ref="NT36" r:id="rId48" xr:uid="{00000000-0004-0000-0900-00002F000000}"/>
    <hyperlink ref="OB36" r:id="rId49" xr:uid="{00000000-0004-0000-0900-000030000000}"/>
    <hyperlink ref="OJ36" r:id="rId50" xr:uid="{00000000-0004-0000-0900-000031000000}"/>
    <hyperlink ref="OR36" r:id="rId51" xr:uid="{00000000-0004-0000-0900-000032000000}"/>
    <hyperlink ref="OZ36" r:id="rId52" xr:uid="{00000000-0004-0000-0900-000033000000}"/>
    <hyperlink ref="PH36" r:id="rId53" xr:uid="{00000000-0004-0000-0900-000034000000}"/>
    <hyperlink ref="PP36" r:id="rId54" xr:uid="{00000000-0004-0000-0900-000035000000}"/>
    <hyperlink ref="PX36" r:id="rId55" xr:uid="{00000000-0004-0000-0900-000036000000}"/>
    <hyperlink ref="QF36" r:id="rId56" xr:uid="{00000000-0004-0000-0900-000037000000}"/>
    <hyperlink ref="QN36" r:id="rId57" xr:uid="{00000000-0004-0000-0900-000038000000}"/>
    <hyperlink ref="QV36" r:id="rId58" xr:uid="{00000000-0004-0000-0900-000039000000}"/>
    <hyperlink ref="RD36" r:id="rId59" xr:uid="{00000000-0004-0000-0900-00003A000000}"/>
    <hyperlink ref="RL36" r:id="rId60" xr:uid="{00000000-0004-0000-0900-00003B000000}"/>
    <hyperlink ref="RT36" r:id="rId61" xr:uid="{00000000-0004-0000-0900-00003C000000}"/>
    <hyperlink ref="SB36" r:id="rId62" xr:uid="{00000000-0004-0000-0900-00003D000000}"/>
    <hyperlink ref="SJ36" r:id="rId63" xr:uid="{00000000-0004-0000-0900-00003E000000}"/>
    <hyperlink ref="SR36" r:id="rId64" xr:uid="{00000000-0004-0000-0900-00003F000000}"/>
    <hyperlink ref="SZ36" r:id="rId65" xr:uid="{00000000-0004-0000-0900-000040000000}"/>
    <hyperlink ref="TH36" r:id="rId66" xr:uid="{00000000-0004-0000-0900-000041000000}"/>
    <hyperlink ref="TP36" r:id="rId67" xr:uid="{00000000-0004-0000-0900-000042000000}"/>
    <hyperlink ref="TX36" r:id="rId68" xr:uid="{00000000-0004-0000-0900-000043000000}"/>
    <hyperlink ref="UF36" r:id="rId69" xr:uid="{00000000-0004-0000-0900-000044000000}"/>
    <hyperlink ref="UN36" r:id="rId70" xr:uid="{00000000-0004-0000-0900-000045000000}"/>
    <hyperlink ref="UV36" r:id="rId71" xr:uid="{00000000-0004-0000-0900-000046000000}"/>
    <hyperlink ref="VD36" r:id="rId72" xr:uid="{00000000-0004-0000-0900-000047000000}"/>
    <hyperlink ref="VL36" r:id="rId73" xr:uid="{00000000-0004-0000-0900-000048000000}"/>
    <hyperlink ref="VT36" r:id="rId74" xr:uid="{00000000-0004-0000-0900-000049000000}"/>
    <hyperlink ref="WB36" r:id="rId75" xr:uid="{00000000-0004-0000-0900-00004A000000}"/>
    <hyperlink ref="WJ36" r:id="rId76" xr:uid="{00000000-0004-0000-0900-00004B000000}"/>
    <hyperlink ref="WR36" r:id="rId77" xr:uid="{00000000-0004-0000-0900-00004C000000}"/>
    <hyperlink ref="WZ36" r:id="rId78" xr:uid="{00000000-0004-0000-0900-00004D000000}"/>
    <hyperlink ref="XH36" r:id="rId79" xr:uid="{00000000-0004-0000-0900-00004E000000}"/>
    <hyperlink ref="XP36" r:id="rId80" xr:uid="{00000000-0004-0000-0900-00004F000000}"/>
    <hyperlink ref="XX36" r:id="rId81" xr:uid="{00000000-0004-0000-0900-000050000000}"/>
    <hyperlink ref="YF36" r:id="rId82" xr:uid="{00000000-0004-0000-0900-000051000000}"/>
    <hyperlink ref="YN36" r:id="rId83" xr:uid="{00000000-0004-0000-0900-000052000000}"/>
    <hyperlink ref="YV36" r:id="rId84" xr:uid="{00000000-0004-0000-0900-000053000000}"/>
    <hyperlink ref="ZD36" r:id="rId85" xr:uid="{00000000-0004-0000-0900-000054000000}"/>
    <hyperlink ref="ZL36" r:id="rId86" xr:uid="{00000000-0004-0000-0900-000055000000}"/>
    <hyperlink ref="ZT36" r:id="rId87" xr:uid="{00000000-0004-0000-0900-000056000000}"/>
    <hyperlink ref="AAB36" r:id="rId88" xr:uid="{00000000-0004-0000-0900-000057000000}"/>
    <hyperlink ref="AAJ36" r:id="rId89" xr:uid="{00000000-0004-0000-0900-000058000000}"/>
    <hyperlink ref="AAR36" r:id="rId90" xr:uid="{00000000-0004-0000-0900-000059000000}"/>
    <hyperlink ref="AAZ36" r:id="rId91" xr:uid="{00000000-0004-0000-0900-00005A000000}"/>
    <hyperlink ref="ABH36" r:id="rId92" xr:uid="{00000000-0004-0000-0900-00005B000000}"/>
    <hyperlink ref="ABP36" r:id="rId93" xr:uid="{00000000-0004-0000-0900-00005C000000}"/>
    <hyperlink ref="ABX36" r:id="rId94" xr:uid="{00000000-0004-0000-0900-00005D000000}"/>
    <hyperlink ref="ACF36" r:id="rId95" xr:uid="{00000000-0004-0000-0900-00005E000000}"/>
    <hyperlink ref="ACN36" r:id="rId96" xr:uid="{00000000-0004-0000-0900-00005F000000}"/>
    <hyperlink ref="ACV36" r:id="rId97" xr:uid="{00000000-0004-0000-0900-000060000000}"/>
    <hyperlink ref="ADD36" r:id="rId98" xr:uid="{00000000-0004-0000-0900-000061000000}"/>
    <hyperlink ref="ADL36" r:id="rId99" xr:uid="{00000000-0004-0000-0900-000062000000}"/>
    <hyperlink ref="ADT36" r:id="rId100" xr:uid="{00000000-0004-0000-0900-000063000000}"/>
    <hyperlink ref="AEB36" r:id="rId101" xr:uid="{00000000-0004-0000-0900-000064000000}"/>
    <hyperlink ref="AEJ36" r:id="rId102" xr:uid="{00000000-0004-0000-0900-000065000000}"/>
    <hyperlink ref="AER36" r:id="rId103" xr:uid="{00000000-0004-0000-0900-000066000000}"/>
    <hyperlink ref="AEZ36" r:id="rId104" xr:uid="{00000000-0004-0000-0900-000067000000}"/>
    <hyperlink ref="AFH36" r:id="rId105" xr:uid="{00000000-0004-0000-0900-000068000000}"/>
    <hyperlink ref="AFP36" r:id="rId106" xr:uid="{00000000-0004-0000-0900-000069000000}"/>
    <hyperlink ref="AFX36" r:id="rId107" xr:uid="{00000000-0004-0000-0900-00006A000000}"/>
    <hyperlink ref="AGF36" r:id="rId108" xr:uid="{00000000-0004-0000-0900-00006B000000}"/>
    <hyperlink ref="AGN36" r:id="rId109" xr:uid="{00000000-0004-0000-0900-00006C000000}"/>
    <hyperlink ref="AGV36" r:id="rId110" xr:uid="{00000000-0004-0000-0900-00006D000000}"/>
    <hyperlink ref="AHD36" r:id="rId111" xr:uid="{00000000-0004-0000-0900-00006E000000}"/>
    <hyperlink ref="AHL36" r:id="rId112" xr:uid="{00000000-0004-0000-0900-00006F000000}"/>
    <hyperlink ref="AHT36" r:id="rId113" xr:uid="{00000000-0004-0000-0900-000070000000}"/>
    <hyperlink ref="AIB36" r:id="rId114" xr:uid="{00000000-0004-0000-0900-000071000000}"/>
    <hyperlink ref="AIJ36" r:id="rId115" xr:uid="{00000000-0004-0000-0900-000072000000}"/>
    <hyperlink ref="AIR36" r:id="rId116" xr:uid="{00000000-0004-0000-0900-000073000000}"/>
    <hyperlink ref="AIZ36" r:id="rId117" xr:uid="{00000000-0004-0000-0900-000074000000}"/>
    <hyperlink ref="AJH36" r:id="rId118" xr:uid="{00000000-0004-0000-0900-000075000000}"/>
    <hyperlink ref="AJP36" r:id="rId119" xr:uid="{00000000-0004-0000-0900-000076000000}"/>
    <hyperlink ref="AJX36" r:id="rId120" xr:uid="{00000000-0004-0000-0900-000077000000}"/>
    <hyperlink ref="AKF36" r:id="rId121" xr:uid="{00000000-0004-0000-0900-000078000000}"/>
    <hyperlink ref="AKN36" r:id="rId122" xr:uid="{00000000-0004-0000-0900-000079000000}"/>
    <hyperlink ref="AKV36" r:id="rId123" xr:uid="{00000000-0004-0000-0900-00007A000000}"/>
    <hyperlink ref="ALD36" r:id="rId124" xr:uid="{00000000-0004-0000-0900-00007B000000}"/>
    <hyperlink ref="ALL36" r:id="rId125" xr:uid="{00000000-0004-0000-0900-00007C000000}"/>
    <hyperlink ref="ALT36" r:id="rId126" xr:uid="{00000000-0004-0000-0900-00007D000000}"/>
    <hyperlink ref="AMB36" r:id="rId127" xr:uid="{00000000-0004-0000-0900-00007E000000}"/>
    <hyperlink ref="AMJ36" r:id="rId128" xr:uid="{00000000-0004-0000-0900-00007F000000}"/>
  </hyperlink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  <drawing r:id="rId12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3CA00"/>
  </sheetPr>
  <dimension ref="A1:AMK996"/>
  <sheetViews>
    <sheetView tabSelected="1" zoomScaleNormal="100" workbookViewId="0">
      <pane ySplit="4" topLeftCell="A5" activePane="bottomLeft" state="frozen"/>
      <selection pane="bottomLeft" activeCell="F14" sqref="F14"/>
    </sheetView>
  </sheetViews>
  <sheetFormatPr defaultRowHeight="18.75" x14ac:dyDescent="0.55000000000000004"/>
  <cols>
    <col min="1" max="1" width="36.42578125" style="100" customWidth="1"/>
    <col min="2" max="2" width="45.85546875" style="100" customWidth="1"/>
    <col min="3" max="3" width="19" style="100" customWidth="1"/>
    <col min="4" max="4" width="25" style="100" customWidth="1"/>
    <col min="5" max="5" width="13.42578125" style="100" customWidth="1"/>
    <col min="6" max="6" width="10.42578125" style="100" customWidth="1"/>
    <col min="7" max="7" width="50.85546875" style="144" customWidth="1"/>
    <col min="8" max="8" width="11.42578125" style="100"/>
    <col min="9" max="9" width="60.85546875" style="144" customWidth="1"/>
    <col min="10" max="12" width="8" style="100" customWidth="1"/>
    <col min="13" max="1010" width="14.42578125" style="100" customWidth="1"/>
    <col min="1011" max="1025" width="11.42578125" style="100"/>
  </cols>
  <sheetData>
    <row r="1" spans="1:12" ht="17.25" customHeight="1" x14ac:dyDescent="0.55000000000000004">
      <c r="A1" s="7" t="s">
        <v>1083</v>
      </c>
      <c r="B1" s="38" t="s">
        <v>1084</v>
      </c>
      <c r="C1" s="43"/>
      <c r="D1" s="43"/>
      <c r="E1" s="39"/>
      <c r="F1" s="43"/>
      <c r="G1" s="38"/>
      <c r="H1" s="39"/>
      <c r="I1" s="72"/>
      <c r="J1" s="39"/>
      <c r="K1" s="39"/>
      <c r="L1" s="39"/>
    </row>
    <row r="2" spans="1:12" ht="21.75" customHeight="1" x14ac:dyDescent="0.55000000000000004">
      <c r="A2" s="7"/>
      <c r="B2" s="43"/>
      <c r="C2" s="43"/>
      <c r="D2" s="43"/>
      <c r="E2" s="39"/>
      <c r="F2" s="43"/>
      <c r="G2" s="38"/>
      <c r="H2" s="39"/>
      <c r="I2" s="72"/>
      <c r="J2" s="39"/>
      <c r="K2" s="39"/>
      <c r="L2" s="39"/>
    </row>
    <row r="3" spans="1:12" ht="12.75" customHeight="1" x14ac:dyDescent="0.55000000000000004">
      <c r="A3" s="43"/>
      <c r="B3" s="39"/>
      <c r="C3" s="39"/>
      <c r="D3" s="39"/>
      <c r="E3" s="39"/>
      <c r="F3" s="39"/>
      <c r="G3" s="72"/>
      <c r="H3" s="39"/>
      <c r="I3" s="72"/>
      <c r="J3" s="39"/>
      <c r="K3" s="39"/>
      <c r="L3" s="39"/>
    </row>
    <row r="4" spans="1:12" ht="23.25" customHeight="1" x14ac:dyDescent="0.55000000000000004">
      <c r="A4" s="44" t="s">
        <v>1085</v>
      </c>
      <c r="B4" s="44" t="s">
        <v>79</v>
      </c>
      <c r="C4" s="44"/>
      <c r="D4" s="44"/>
      <c r="E4" s="75"/>
      <c r="F4" s="75"/>
      <c r="G4" s="74" t="s">
        <v>50</v>
      </c>
      <c r="H4" s="44" t="s">
        <v>1086</v>
      </c>
      <c r="I4" s="74" t="s">
        <v>83</v>
      </c>
      <c r="J4" s="75"/>
      <c r="K4" s="75"/>
      <c r="L4" s="75"/>
    </row>
    <row r="5" spans="1:12" ht="12.75" customHeight="1" x14ac:dyDescent="0.55000000000000004">
      <c r="A5" s="43"/>
      <c r="B5" s="43"/>
      <c r="C5" s="43"/>
      <c r="D5" s="43"/>
      <c r="E5" s="43"/>
      <c r="F5" s="43"/>
      <c r="G5" s="38"/>
      <c r="H5" s="43"/>
      <c r="I5" s="38"/>
      <c r="J5" s="39"/>
      <c r="K5" s="39"/>
      <c r="L5" s="39"/>
    </row>
    <row r="6" spans="1:12" ht="12.75" customHeight="1" x14ac:dyDescent="0.55000000000000004">
      <c r="A6" s="76" t="s">
        <v>1087</v>
      </c>
      <c r="B6" s="394" t="s">
        <v>1088</v>
      </c>
      <c r="C6" s="394" t="s">
        <v>1089</v>
      </c>
      <c r="D6" s="394" t="s">
        <v>1090</v>
      </c>
      <c r="E6" s="394" t="s">
        <v>1091</v>
      </c>
      <c r="F6" s="394" t="s">
        <v>1092</v>
      </c>
      <c r="G6" s="182"/>
      <c r="H6" s="76"/>
      <c r="I6" s="182"/>
      <c r="J6" s="78"/>
      <c r="K6" s="78"/>
      <c r="L6" s="78"/>
    </row>
    <row r="7" spans="1:12" ht="36.75" customHeight="1" x14ac:dyDescent="0.55000000000000004">
      <c r="A7" s="113" t="s">
        <v>1093</v>
      </c>
      <c r="B7" s="135"/>
      <c r="C7" s="366"/>
      <c r="D7" s="366"/>
      <c r="E7" s="366"/>
      <c r="F7" s="129"/>
      <c r="G7" s="395" t="s">
        <v>1094</v>
      </c>
      <c r="H7" s="396">
        <v>19</v>
      </c>
      <c r="I7" s="360" t="s">
        <v>108</v>
      </c>
      <c r="K7" s="39"/>
      <c r="L7" s="39"/>
    </row>
    <row r="8" spans="1:12" ht="12.75" customHeight="1" x14ac:dyDescent="0.55000000000000004">
      <c r="A8" s="113"/>
      <c r="B8" s="137"/>
      <c r="C8" s="39"/>
      <c r="D8" s="39"/>
      <c r="E8" s="39"/>
      <c r="F8" s="131"/>
      <c r="G8" s="72" t="s">
        <v>1095</v>
      </c>
      <c r="H8" s="397"/>
      <c r="I8" s="398"/>
      <c r="J8" s="39"/>
      <c r="K8" s="39"/>
      <c r="L8" s="39"/>
    </row>
    <row r="9" spans="1:12" ht="12.75" customHeight="1" x14ac:dyDescent="0.55000000000000004">
      <c r="A9" s="113"/>
      <c r="B9" s="137"/>
      <c r="C9" s="39"/>
      <c r="D9" s="39"/>
      <c r="E9" s="87"/>
      <c r="F9" s="131"/>
      <c r="G9" s="72"/>
      <c r="H9" s="397"/>
      <c r="I9" s="398"/>
      <c r="J9" s="39"/>
      <c r="K9" s="39"/>
      <c r="L9" s="39"/>
    </row>
    <row r="10" spans="1:12" ht="12.75" customHeight="1" x14ac:dyDescent="0.55000000000000004">
      <c r="A10" s="113"/>
      <c r="B10" s="130"/>
      <c r="C10" s="39"/>
      <c r="D10" s="39"/>
      <c r="E10" s="39"/>
      <c r="F10" s="131"/>
      <c r="G10" s="72"/>
      <c r="H10" s="397"/>
      <c r="I10" s="398"/>
      <c r="J10" s="39"/>
      <c r="K10" s="39"/>
      <c r="L10" s="39"/>
    </row>
    <row r="11" spans="1:12" ht="12.75" customHeight="1" x14ac:dyDescent="0.55000000000000004">
      <c r="A11" s="113"/>
      <c r="B11" s="130"/>
      <c r="C11" s="39"/>
      <c r="D11" s="39"/>
      <c r="E11" s="39"/>
      <c r="F11" s="131"/>
      <c r="G11" s="72"/>
      <c r="H11" s="397"/>
      <c r="I11" s="398"/>
      <c r="J11" s="39"/>
      <c r="K11" s="39"/>
      <c r="L11" s="39"/>
    </row>
    <row r="12" spans="1:12" ht="12.75" customHeight="1" x14ac:dyDescent="0.55000000000000004">
      <c r="A12" s="113"/>
      <c r="B12" s="130"/>
      <c r="C12" s="39"/>
      <c r="D12" s="39"/>
      <c r="E12" s="39"/>
      <c r="F12" s="131"/>
      <c r="G12" s="72"/>
      <c r="H12" s="397"/>
      <c r="I12" s="398"/>
      <c r="J12" s="39"/>
      <c r="K12" s="39"/>
      <c r="L12" s="39"/>
    </row>
    <row r="13" spans="1:12" ht="12.75" customHeight="1" x14ac:dyDescent="0.55000000000000004">
      <c r="A13" s="113"/>
      <c r="B13" s="130"/>
      <c r="C13" s="39"/>
      <c r="D13" s="39"/>
      <c r="E13" s="39"/>
      <c r="F13" s="131"/>
      <c r="G13" s="72"/>
      <c r="H13" s="397"/>
      <c r="I13" s="398"/>
      <c r="J13" s="39"/>
      <c r="K13" s="39"/>
      <c r="L13" s="39"/>
    </row>
    <row r="14" spans="1:12" ht="12.75" customHeight="1" x14ac:dyDescent="0.55000000000000004">
      <c r="A14" s="39"/>
      <c r="B14" s="133"/>
      <c r="C14" s="369"/>
      <c r="D14" s="369"/>
      <c r="E14" s="369"/>
      <c r="F14" s="134"/>
      <c r="G14" s="72"/>
      <c r="H14" s="397"/>
      <c r="I14" s="398"/>
      <c r="J14" s="39"/>
      <c r="K14" s="39"/>
      <c r="L14" s="39"/>
    </row>
    <row r="15" spans="1:12" ht="12.75" customHeight="1" x14ac:dyDescent="0.55000000000000004">
      <c r="A15" s="399" t="s">
        <v>1096</v>
      </c>
      <c r="B15" s="394" t="s">
        <v>1088</v>
      </c>
      <c r="C15" s="394" t="s">
        <v>1089</v>
      </c>
      <c r="D15" s="394" t="s">
        <v>1090</v>
      </c>
      <c r="E15" s="394" t="s">
        <v>1097</v>
      </c>
      <c r="F15" s="394" t="s">
        <v>1092</v>
      </c>
      <c r="G15" s="182"/>
      <c r="H15" s="76"/>
      <c r="I15" s="182"/>
      <c r="J15" s="78"/>
      <c r="K15" s="78"/>
      <c r="L15" s="78"/>
    </row>
    <row r="16" spans="1:12" ht="36.75" customHeight="1" x14ac:dyDescent="0.55000000000000004">
      <c r="A16" s="113" t="s">
        <v>1098</v>
      </c>
      <c r="B16" s="135"/>
      <c r="C16" s="366"/>
      <c r="D16" s="366"/>
      <c r="E16" s="366"/>
      <c r="F16" s="129"/>
      <c r="G16" s="395" t="s">
        <v>1094</v>
      </c>
      <c r="H16" s="396">
        <v>19</v>
      </c>
      <c r="I16" s="360" t="s">
        <v>108</v>
      </c>
      <c r="K16" s="39"/>
      <c r="L16" s="39"/>
    </row>
    <row r="17" spans="1:12" ht="12.75" customHeight="1" x14ac:dyDescent="0.55000000000000004">
      <c r="A17" s="113"/>
      <c r="B17" s="137"/>
      <c r="C17" s="39"/>
      <c r="D17" s="39"/>
      <c r="E17" s="39"/>
      <c r="F17" s="131"/>
      <c r="G17" s="72" t="s">
        <v>1095</v>
      </c>
      <c r="H17" s="397"/>
      <c r="I17" s="398"/>
      <c r="J17" s="39"/>
      <c r="K17" s="39"/>
      <c r="L17" s="39"/>
    </row>
    <row r="18" spans="1:12" ht="12.75" customHeight="1" x14ac:dyDescent="0.55000000000000004">
      <c r="A18" s="113"/>
      <c r="B18" s="137"/>
      <c r="C18" s="39"/>
      <c r="D18" s="39"/>
      <c r="E18" s="87"/>
      <c r="F18" s="131"/>
      <c r="G18" s="72"/>
      <c r="H18" s="397"/>
      <c r="I18" s="398"/>
      <c r="J18" s="39"/>
      <c r="K18" s="39"/>
      <c r="L18" s="39"/>
    </row>
    <row r="19" spans="1:12" ht="12.75" customHeight="1" x14ac:dyDescent="0.55000000000000004">
      <c r="A19" s="113"/>
      <c r="B19" s="130"/>
      <c r="C19" s="39"/>
      <c r="D19" s="39"/>
      <c r="E19" s="39"/>
      <c r="F19" s="131"/>
      <c r="G19" s="72"/>
      <c r="H19" s="397"/>
      <c r="I19" s="398"/>
      <c r="J19" s="39"/>
      <c r="K19" s="39"/>
      <c r="L19" s="39"/>
    </row>
    <row r="20" spans="1:12" ht="12.75" customHeight="1" x14ac:dyDescent="0.55000000000000004">
      <c r="A20" s="113"/>
      <c r="B20" s="130"/>
      <c r="C20" s="39"/>
      <c r="D20" s="39"/>
      <c r="E20" s="39"/>
      <c r="F20" s="131"/>
      <c r="G20" s="72"/>
      <c r="H20" s="397"/>
      <c r="I20" s="398"/>
      <c r="J20" s="39"/>
      <c r="K20" s="39"/>
      <c r="L20" s="39"/>
    </row>
    <row r="21" spans="1:12" ht="12.75" customHeight="1" x14ac:dyDescent="0.55000000000000004">
      <c r="A21" s="113"/>
      <c r="B21" s="130"/>
      <c r="C21" s="39"/>
      <c r="D21" s="39"/>
      <c r="E21" s="39"/>
      <c r="F21" s="131"/>
      <c r="G21" s="72"/>
      <c r="H21" s="397"/>
      <c r="I21" s="398"/>
      <c r="J21" s="39"/>
      <c r="K21" s="39"/>
      <c r="L21" s="39"/>
    </row>
    <row r="22" spans="1:12" ht="12.75" customHeight="1" x14ac:dyDescent="0.55000000000000004">
      <c r="A22" s="113"/>
      <c r="B22" s="133"/>
      <c r="C22" s="369"/>
      <c r="D22" s="369"/>
      <c r="E22" s="369"/>
      <c r="F22" s="134"/>
      <c r="G22" s="72"/>
      <c r="H22" s="397"/>
      <c r="I22" s="398"/>
      <c r="J22" s="39"/>
      <c r="K22" s="39"/>
      <c r="L22" s="39"/>
    </row>
    <row r="23" spans="1:12" ht="12.75" customHeight="1" x14ac:dyDescent="0.55000000000000004">
      <c r="A23" s="113"/>
      <c r="B23" s="133"/>
      <c r="C23" s="369"/>
      <c r="D23" s="369"/>
      <c r="E23" s="369"/>
      <c r="F23" s="134"/>
      <c r="G23" s="72"/>
      <c r="H23" s="397"/>
      <c r="I23" s="398"/>
      <c r="J23" s="39"/>
      <c r="K23" s="39"/>
      <c r="L23" s="39"/>
    </row>
    <row r="24" spans="1:12" ht="12.75" customHeight="1" x14ac:dyDescent="0.55000000000000004">
      <c r="A24" s="400"/>
      <c r="B24" s="401"/>
      <c r="C24" s="400"/>
      <c r="D24" s="400"/>
      <c r="E24" s="400"/>
      <c r="F24" s="400"/>
      <c r="G24" s="402"/>
      <c r="H24" s="403"/>
      <c r="I24" s="404"/>
      <c r="J24" s="237"/>
      <c r="K24" s="237"/>
      <c r="L24" s="237"/>
    </row>
    <row r="25" spans="1:12" ht="12.75" customHeight="1" x14ac:dyDescent="0.55000000000000004">
      <c r="A25" s="76" t="s">
        <v>1099</v>
      </c>
      <c r="B25" s="405" t="s">
        <v>1088</v>
      </c>
      <c r="C25" s="405" t="s">
        <v>190</v>
      </c>
      <c r="D25" s="405" t="s">
        <v>1100</v>
      </c>
      <c r="E25" s="76"/>
      <c r="F25" s="76"/>
      <c r="G25" s="182"/>
      <c r="H25" s="406"/>
      <c r="I25" s="407"/>
      <c r="J25" s="78"/>
      <c r="K25" s="78"/>
      <c r="L25" s="78"/>
    </row>
    <row r="26" spans="1:12" ht="41.25" customHeight="1" x14ac:dyDescent="0.55000000000000004">
      <c r="A26" s="113" t="s">
        <v>1101</v>
      </c>
      <c r="B26" s="128"/>
      <c r="C26" s="366"/>
      <c r="D26" s="136"/>
      <c r="E26" s="408"/>
      <c r="F26" s="408"/>
      <c r="G26" s="409" t="s">
        <v>1102</v>
      </c>
      <c r="H26" s="396">
        <v>19</v>
      </c>
      <c r="I26" s="360" t="s">
        <v>108</v>
      </c>
      <c r="J26" s="39"/>
      <c r="K26" s="39"/>
      <c r="L26" s="39"/>
    </row>
    <row r="27" spans="1:12" ht="12.75" customHeight="1" x14ac:dyDescent="0.55000000000000004">
      <c r="A27" s="113"/>
      <c r="B27" s="130"/>
      <c r="C27" s="39"/>
      <c r="D27" s="410"/>
      <c r="E27" s="408"/>
      <c r="F27" s="408"/>
      <c r="G27" s="411"/>
      <c r="H27" s="397"/>
      <c r="I27" s="398"/>
      <c r="J27" s="39"/>
      <c r="K27" s="39"/>
      <c r="L27" s="39"/>
    </row>
    <row r="28" spans="1:12" ht="12.75" customHeight="1" x14ac:dyDescent="0.55000000000000004">
      <c r="A28" s="113"/>
      <c r="B28" s="133"/>
      <c r="C28" s="369"/>
      <c r="D28" s="140"/>
      <c r="E28" s="408"/>
      <c r="F28" s="408"/>
      <c r="G28" s="411"/>
      <c r="H28" s="397"/>
      <c r="I28" s="398"/>
      <c r="J28" s="39"/>
      <c r="K28" s="39"/>
      <c r="L28" s="39"/>
    </row>
    <row r="29" spans="1:12" ht="12.75" customHeight="1" x14ac:dyDescent="0.55000000000000004">
      <c r="A29" s="39"/>
      <c r="B29" s="39"/>
      <c r="C29" s="39"/>
      <c r="D29" s="408"/>
      <c r="E29" s="408"/>
      <c r="F29" s="408"/>
      <c r="G29" s="411"/>
      <c r="H29" s="397"/>
      <c r="I29" s="398"/>
      <c r="J29" s="39"/>
      <c r="K29" s="39"/>
      <c r="L29" s="39"/>
    </row>
    <row r="30" spans="1:12" ht="12.75" customHeight="1" x14ac:dyDescent="0.55000000000000004">
      <c r="A30" s="76" t="s">
        <v>1103</v>
      </c>
      <c r="B30" s="76"/>
      <c r="C30" s="405" t="s">
        <v>190</v>
      </c>
      <c r="D30" s="76"/>
      <c r="E30" s="76"/>
      <c r="F30" s="76"/>
      <c r="G30" s="182"/>
      <c r="H30" s="412"/>
      <c r="I30" s="407"/>
      <c r="J30" s="78"/>
      <c r="K30" s="78"/>
      <c r="L30" s="78"/>
    </row>
    <row r="31" spans="1:12" ht="37.5" x14ac:dyDescent="0.55000000000000004">
      <c r="A31" s="246" t="s">
        <v>1104</v>
      </c>
      <c r="B31" s="380" t="s">
        <v>1105</v>
      </c>
      <c r="C31" s="232"/>
      <c r="D31" s="39"/>
      <c r="E31" s="39"/>
      <c r="F31" s="39"/>
      <c r="G31" s="395" t="s">
        <v>1106</v>
      </c>
      <c r="H31" s="362">
        <v>21</v>
      </c>
      <c r="I31" s="357" t="s">
        <v>1107</v>
      </c>
      <c r="J31" s="39"/>
      <c r="K31" s="39"/>
      <c r="L31" s="39"/>
    </row>
    <row r="32" spans="1:12" ht="37.5" x14ac:dyDescent="0.55000000000000004">
      <c r="A32" s="246"/>
      <c r="B32" s="380" t="s">
        <v>1108</v>
      </c>
      <c r="C32" s="235"/>
      <c r="D32" s="39"/>
      <c r="E32" s="39"/>
      <c r="F32" s="39"/>
      <c r="G32" s="413" t="s">
        <v>1109</v>
      </c>
      <c r="H32" s="362">
        <v>21</v>
      </c>
      <c r="I32" s="357" t="s">
        <v>1107</v>
      </c>
      <c r="J32" s="39"/>
      <c r="K32" s="39"/>
      <c r="L32" s="39"/>
    </row>
    <row r="33" spans="1:12" ht="14.25" customHeight="1" x14ac:dyDescent="0.55000000000000004">
      <c r="A33" s="43"/>
      <c r="B33" s="39"/>
      <c r="C33" s="39"/>
      <c r="D33" s="39"/>
      <c r="E33" s="39"/>
      <c r="F33" s="295"/>
      <c r="G33" s="302"/>
      <c r="H33" s="362"/>
      <c r="I33" s="357"/>
      <c r="J33" s="39"/>
      <c r="K33" s="39"/>
      <c r="L33" s="39"/>
    </row>
    <row r="34" spans="1:12" ht="12.75" customHeight="1" x14ac:dyDescent="0.55000000000000004">
      <c r="A34" s="39"/>
      <c r="B34" s="39"/>
      <c r="C34" s="39"/>
      <c r="D34" s="175"/>
      <c r="E34" s="88"/>
      <c r="F34" s="88"/>
      <c r="G34" s="300"/>
      <c r="H34" s="39"/>
      <c r="I34" s="72"/>
      <c r="J34" s="39"/>
      <c r="K34" s="39"/>
      <c r="L34" s="39"/>
    </row>
    <row r="35" spans="1:12" ht="12.75" customHeight="1" x14ac:dyDescent="0.55000000000000004">
      <c r="A35" s="76" t="s">
        <v>1110</v>
      </c>
      <c r="B35" s="78"/>
      <c r="C35" s="414" t="s">
        <v>1111</v>
      </c>
      <c r="D35" s="414" t="s">
        <v>1112</v>
      </c>
      <c r="E35" s="415" t="s">
        <v>1113</v>
      </c>
      <c r="F35" s="78"/>
      <c r="G35" s="80"/>
      <c r="H35" s="78"/>
      <c r="I35" s="416"/>
      <c r="J35" s="78"/>
      <c r="K35" s="78"/>
      <c r="L35" s="78"/>
    </row>
    <row r="36" spans="1:12" ht="12.75" customHeight="1" x14ac:dyDescent="0.55000000000000004">
      <c r="A36" s="454" t="s">
        <v>1114</v>
      </c>
      <c r="B36" s="417" t="s">
        <v>1115</v>
      </c>
      <c r="C36" s="418"/>
      <c r="D36" s="419"/>
      <c r="E36" s="420"/>
      <c r="F36" s="408"/>
      <c r="G36" s="413" t="s">
        <v>1116</v>
      </c>
      <c r="H36" s="88" t="s">
        <v>1117</v>
      </c>
      <c r="I36" s="300" t="s">
        <v>1118</v>
      </c>
      <c r="J36" s="39"/>
      <c r="K36" s="39"/>
      <c r="L36" s="39"/>
    </row>
    <row r="37" spans="1:12" ht="12.75" customHeight="1" x14ac:dyDescent="0.55000000000000004">
      <c r="A37" s="454"/>
      <c r="B37" s="417"/>
      <c r="C37" s="367"/>
      <c r="D37" s="39"/>
      <c r="E37" s="421"/>
      <c r="F37" s="408"/>
      <c r="G37" s="413" t="s">
        <v>1119</v>
      </c>
      <c r="H37" s="88"/>
      <c r="I37" s="300"/>
      <c r="J37" s="39"/>
      <c r="K37" s="39"/>
      <c r="L37" s="39"/>
    </row>
    <row r="38" spans="1:12" ht="12.75" customHeight="1" x14ac:dyDescent="0.55000000000000004">
      <c r="A38" s="454"/>
      <c r="B38" s="417"/>
      <c r="C38" s="367"/>
      <c r="D38" s="39"/>
      <c r="E38" s="421"/>
      <c r="F38" s="408"/>
      <c r="G38" s="413" t="s">
        <v>1120</v>
      </c>
      <c r="H38" s="88"/>
      <c r="I38" s="300"/>
      <c r="J38" s="39"/>
      <c r="K38" s="39"/>
      <c r="L38" s="39"/>
    </row>
    <row r="39" spans="1:12" ht="12.75" customHeight="1" x14ac:dyDescent="0.55000000000000004">
      <c r="A39" s="454"/>
      <c r="B39" s="417"/>
      <c r="C39" s="367"/>
      <c r="D39" s="39"/>
      <c r="E39" s="421"/>
      <c r="F39" s="408"/>
      <c r="G39" s="413"/>
      <c r="H39" s="88"/>
      <c r="I39" s="300"/>
      <c r="J39" s="39"/>
      <c r="K39" s="39"/>
      <c r="L39" s="39"/>
    </row>
    <row r="40" spans="1:12" ht="12.75" customHeight="1" x14ac:dyDescent="0.55000000000000004">
      <c r="A40" s="454"/>
      <c r="B40" s="417"/>
      <c r="C40" s="368"/>
      <c r="D40" s="369"/>
      <c r="E40" s="422"/>
      <c r="F40" s="408"/>
      <c r="G40" s="413"/>
      <c r="H40" s="88"/>
      <c r="I40" s="300"/>
      <c r="J40" s="39"/>
      <c r="K40" s="39"/>
      <c r="L40" s="39"/>
    </row>
    <row r="41" spans="1:12" ht="12.75" customHeight="1" x14ac:dyDescent="0.55000000000000004">
      <c r="A41" s="423"/>
      <c r="B41" s="39"/>
      <c r="C41" s="72"/>
      <c r="D41" s="39"/>
      <c r="E41" s="39"/>
      <c r="F41" s="408"/>
      <c r="G41" s="413"/>
      <c r="H41" s="88"/>
      <c r="I41" s="300"/>
      <c r="J41" s="39"/>
      <c r="K41" s="39"/>
      <c r="L41" s="39"/>
    </row>
    <row r="42" spans="1:12" ht="12.75" customHeight="1" x14ac:dyDescent="0.55000000000000004">
      <c r="A42" s="454" t="s">
        <v>1121</v>
      </c>
      <c r="B42" s="417" t="s">
        <v>1122</v>
      </c>
      <c r="C42" s="141"/>
      <c r="D42" s="39"/>
      <c r="E42" s="420"/>
      <c r="F42" s="39"/>
      <c r="G42" s="72" t="s">
        <v>1123</v>
      </c>
      <c r="H42" s="88" t="s">
        <v>1117</v>
      </c>
      <c r="I42" s="300" t="s">
        <v>1118</v>
      </c>
      <c r="J42" s="39"/>
      <c r="K42" s="39"/>
      <c r="L42" s="39"/>
    </row>
    <row r="43" spans="1:12" ht="12.75" customHeight="1" x14ac:dyDescent="0.55000000000000004">
      <c r="A43" s="454"/>
      <c r="B43" s="417" t="s">
        <v>1124</v>
      </c>
      <c r="C43" s="142"/>
      <c r="D43" s="39"/>
      <c r="E43" s="421"/>
      <c r="F43" s="39"/>
      <c r="G43" s="72"/>
      <c r="H43" s="88" t="s">
        <v>1117</v>
      </c>
      <c r="I43" s="300" t="s">
        <v>1118</v>
      </c>
      <c r="J43" s="39"/>
      <c r="K43" s="39"/>
      <c r="L43" s="39"/>
    </row>
    <row r="44" spans="1:12" ht="12.75" customHeight="1" x14ac:dyDescent="0.55000000000000004">
      <c r="A44" s="454"/>
      <c r="B44" s="417" t="s">
        <v>1125</v>
      </c>
      <c r="C44" s="143"/>
      <c r="D44" s="39"/>
      <c r="E44" s="422"/>
      <c r="F44" s="39"/>
      <c r="G44" s="72"/>
      <c r="H44" s="88" t="s">
        <v>1117</v>
      </c>
      <c r="I44" s="300" t="s">
        <v>1118</v>
      </c>
      <c r="J44" s="39"/>
      <c r="K44" s="39"/>
      <c r="L44" s="39"/>
    </row>
    <row r="45" spans="1:12" ht="12.75" customHeight="1" x14ac:dyDescent="0.55000000000000004">
      <c r="A45" s="454"/>
      <c r="B45" s="417"/>
      <c r="C45" s="424" t="s">
        <v>1126</v>
      </c>
      <c r="D45" s="38" t="s">
        <v>1127</v>
      </c>
      <c r="E45" s="39"/>
      <c r="F45" s="39"/>
      <c r="G45" s="72"/>
      <c r="H45" s="88"/>
      <c r="I45" s="300"/>
      <c r="J45" s="39"/>
      <c r="K45" s="39"/>
      <c r="L45" s="39"/>
    </row>
    <row r="46" spans="1:12" ht="12.75" customHeight="1" x14ac:dyDescent="0.55000000000000004">
      <c r="A46" s="454"/>
      <c r="B46" s="113" t="s">
        <v>1128</v>
      </c>
      <c r="C46" s="425"/>
      <c r="D46" s="271"/>
      <c r="E46" s="39"/>
      <c r="F46" s="39"/>
      <c r="G46" s="72" t="s">
        <v>1129</v>
      </c>
      <c r="H46" s="88"/>
      <c r="I46" s="300"/>
      <c r="J46" s="39"/>
      <c r="K46" s="39"/>
      <c r="L46" s="39"/>
    </row>
    <row r="47" spans="1:12" ht="12.75" customHeight="1" x14ac:dyDescent="0.55000000000000004">
      <c r="A47" s="43"/>
      <c r="B47" s="39"/>
      <c r="C47" s="39"/>
      <c r="D47" s="39"/>
      <c r="E47" s="39"/>
      <c r="F47" s="39"/>
      <c r="G47" s="72"/>
      <c r="H47" s="88">
        <v>10</v>
      </c>
      <c r="I47" s="300" t="s">
        <v>1130</v>
      </c>
      <c r="J47" s="39"/>
      <c r="K47" s="39"/>
      <c r="L47" s="39"/>
    </row>
    <row r="48" spans="1:12" x14ac:dyDescent="0.55000000000000004">
      <c r="A48" s="76" t="s">
        <v>1131</v>
      </c>
      <c r="B48" s="78"/>
      <c r="C48" s="264" t="s">
        <v>1132</v>
      </c>
      <c r="D48" s="76" t="s">
        <v>1133</v>
      </c>
      <c r="E48" s="78"/>
      <c r="F48" s="78"/>
      <c r="G48" s="80"/>
      <c r="H48" s="78"/>
      <c r="I48" s="80"/>
      <c r="J48" s="78"/>
      <c r="K48" s="78"/>
      <c r="L48" s="78"/>
    </row>
    <row r="49" spans="1:12" ht="12.75" customHeight="1" x14ac:dyDescent="0.55000000000000004">
      <c r="B49" s="417" t="s">
        <v>1134</v>
      </c>
      <c r="C49" s="128"/>
      <c r="D49" s="426"/>
      <c r="E49" s="39"/>
      <c r="F49" s="83"/>
      <c r="G49" s="359" t="s">
        <v>1120</v>
      </c>
      <c r="H49" s="39">
        <v>19</v>
      </c>
      <c r="I49" s="72" t="s">
        <v>108</v>
      </c>
      <c r="J49" s="39"/>
      <c r="K49" s="39"/>
      <c r="L49" s="39"/>
    </row>
    <row r="50" spans="1:12" ht="12.75" customHeight="1" x14ac:dyDescent="0.55000000000000004">
      <c r="A50" s="43"/>
      <c r="B50" s="417" t="s">
        <v>1135</v>
      </c>
      <c r="C50" s="133"/>
      <c r="D50" s="427"/>
      <c r="E50" s="39"/>
      <c r="F50" s="83"/>
      <c r="G50" s="359" t="s">
        <v>1136</v>
      </c>
      <c r="H50" s="39">
        <v>19</v>
      </c>
      <c r="I50" s="72" t="s">
        <v>108</v>
      </c>
      <c r="J50" s="39"/>
      <c r="K50" s="39"/>
      <c r="L50" s="39"/>
    </row>
    <row r="51" spans="1:12" ht="12.75" customHeight="1" x14ac:dyDescent="0.55000000000000004">
      <c r="A51" s="43"/>
      <c r="B51" s="39"/>
      <c r="C51" s="39"/>
      <c r="D51" s="39"/>
      <c r="E51" s="39"/>
      <c r="F51" s="39"/>
      <c r="G51" s="72"/>
      <c r="H51" s="39"/>
      <c r="I51" s="72"/>
      <c r="J51" s="39"/>
      <c r="K51" s="39"/>
      <c r="L51" s="39"/>
    </row>
    <row r="52" spans="1:12" ht="12.75" customHeight="1" x14ac:dyDescent="0.55000000000000004">
      <c r="A52" s="76" t="s">
        <v>1137</v>
      </c>
      <c r="B52" s="78"/>
      <c r="C52" s="76" t="s">
        <v>1111</v>
      </c>
      <c r="D52" s="78"/>
      <c r="E52" s="78"/>
      <c r="F52" s="78"/>
      <c r="G52" s="80"/>
      <c r="H52" s="78"/>
      <c r="I52" s="80"/>
      <c r="J52" s="78"/>
      <c r="K52" s="78"/>
      <c r="L52" s="78"/>
    </row>
    <row r="53" spans="1:12" ht="12.75" customHeight="1" x14ac:dyDescent="0.55000000000000004">
      <c r="B53" s="417" t="s">
        <v>1138</v>
      </c>
      <c r="C53" s="141"/>
      <c r="D53" s="39"/>
      <c r="E53" s="39"/>
      <c r="F53" s="39"/>
      <c r="G53" s="359" t="s">
        <v>1120</v>
      </c>
      <c r="H53" s="88">
        <v>26</v>
      </c>
      <c r="I53" s="72" t="s">
        <v>1139</v>
      </c>
      <c r="J53" s="39"/>
      <c r="K53" s="39"/>
      <c r="L53" s="39"/>
    </row>
    <row r="54" spans="1:12" ht="12.75" customHeight="1" x14ac:dyDescent="0.55000000000000004">
      <c r="A54" s="43"/>
      <c r="B54" s="417" t="s">
        <v>1140</v>
      </c>
      <c r="C54" s="142"/>
      <c r="D54" s="39"/>
      <c r="E54" s="39"/>
      <c r="F54" s="39"/>
      <c r="G54" s="72"/>
      <c r="H54" s="88">
        <v>26</v>
      </c>
      <c r="I54" s="72" t="s">
        <v>1139</v>
      </c>
      <c r="J54" s="39"/>
      <c r="K54" s="39"/>
      <c r="L54" s="39"/>
    </row>
    <row r="55" spans="1:12" ht="12.75" customHeight="1" x14ac:dyDescent="0.55000000000000004">
      <c r="A55" s="43"/>
      <c r="B55" s="417" t="s">
        <v>556</v>
      </c>
      <c r="C55" s="142"/>
      <c r="D55" s="39"/>
      <c r="E55" s="39"/>
      <c r="F55" s="39"/>
      <c r="G55" s="72"/>
      <c r="H55" s="88">
        <v>26</v>
      </c>
      <c r="I55" s="72" t="s">
        <v>1139</v>
      </c>
      <c r="J55" s="39"/>
      <c r="K55" s="39"/>
      <c r="L55" s="39"/>
    </row>
    <row r="56" spans="1:12" ht="12.75" customHeight="1" x14ac:dyDescent="0.55000000000000004">
      <c r="A56" s="43"/>
      <c r="B56" s="417" t="s">
        <v>1141</v>
      </c>
      <c r="C56" s="142"/>
      <c r="D56" s="39"/>
      <c r="E56" s="39"/>
      <c r="F56" s="39"/>
      <c r="G56" s="72"/>
      <c r="H56" s="39" t="s">
        <v>1142</v>
      </c>
      <c r="I56" s="72" t="s">
        <v>1143</v>
      </c>
      <c r="J56" s="39"/>
      <c r="K56" s="39"/>
      <c r="L56" s="39"/>
    </row>
    <row r="57" spans="1:12" ht="12.75" customHeight="1" x14ac:dyDescent="0.55000000000000004">
      <c r="A57" s="43"/>
      <c r="B57" s="417" t="s">
        <v>1144</v>
      </c>
      <c r="C57" s="142"/>
      <c r="D57" s="39"/>
      <c r="E57" s="39"/>
      <c r="F57" s="39"/>
      <c r="G57" s="72"/>
      <c r="H57" s="39">
        <v>29</v>
      </c>
      <c r="I57" s="72" t="s">
        <v>1145</v>
      </c>
      <c r="J57" s="39"/>
      <c r="K57" s="39"/>
      <c r="L57" s="39"/>
    </row>
    <row r="58" spans="1:12" ht="12.75" customHeight="1" x14ac:dyDescent="0.55000000000000004">
      <c r="A58" s="43"/>
      <c r="B58" s="417" t="s">
        <v>1146</v>
      </c>
      <c r="C58" s="142"/>
      <c r="D58" s="39"/>
      <c r="E58" s="39"/>
      <c r="F58" s="39"/>
      <c r="G58" s="72"/>
      <c r="H58" s="39" t="s">
        <v>1147</v>
      </c>
      <c r="I58" s="72" t="s">
        <v>1148</v>
      </c>
      <c r="J58" s="39"/>
      <c r="K58" s="39"/>
      <c r="L58" s="39"/>
    </row>
    <row r="59" spans="1:12" ht="12.75" customHeight="1" x14ac:dyDescent="0.55000000000000004">
      <c r="A59" s="43"/>
      <c r="B59" s="417" t="s">
        <v>1149</v>
      </c>
      <c r="C59" s="143"/>
      <c r="D59" s="39"/>
      <c r="E59" s="39"/>
      <c r="F59" s="39"/>
      <c r="G59" s="72"/>
      <c r="H59" s="39" t="s">
        <v>1150</v>
      </c>
      <c r="I59" s="72" t="s">
        <v>1151</v>
      </c>
      <c r="J59" s="39"/>
      <c r="K59" s="39"/>
      <c r="L59" s="39"/>
    </row>
    <row r="60" spans="1:12" ht="12.75" customHeight="1" x14ac:dyDescent="0.55000000000000004">
      <c r="A60" s="43"/>
      <c r="B60" s="39"/>
      <c r="C60" s="39"/>
      <c r="D60" s="39"/>
      <c r="E60" s="39"/>
      <c r="F60" s="39"/>
      <c r="G60" s="72"/>
      <c r="H60" s="39"/>
      <c r="I60" s="72"/>
      <c r="J60" s="39"/>
      <c r="K60" s="39"/>
      <c r="L60" s="39"/>
    </row>
    <row r="61" spans="1:12" ht="12.75" customHeight="1" x14ac:dyDescent="0.55000000000000004">
      <c r="A61" s="76" t="s">
        <v>1152</v>
      </c>
      <c r="B61" s="78"/>
      <c r="C61" s="76" t="s">
        <v>1153</v>
      </c>
      <c r="D61" s="76" t="s">
        <v>1154</v>
      </c>
      <c r="E61" s="78"/>
      <c r="F61" s="428"/>
      <c r="G61" s="429"/>
      <c r="H61" s="78"/>
      <c r="I61" s="80"/>
      <c r="J61" s="78"/>
      <c r="K61" s="78"/>
      <c r="L61" s="78"/>
    </row>
    <row r="62" spans="1:12" ht="12.75" customHeight="1" x14ac:dyDescent="0.55000000000000004">
      <c r="B62" s="417" t="s">
        <v>1155</v>
      </c>
      <c r="C62" s="425"/>
      <c r="D62" s="430"/>
      <c r="E62" s="39"/>
      <c r="F62" s="83"/>
      <c r="G62" s="132" t="s">
        <v>1156</v>
      </c>
      <c r="H62" s="88">
        <v>25</v>
      </c>
      <c r="I62" s="72" t="s">
        <v>1157</v>
      </c>
      <c r="J62" s="39"/>
      <c r="K62" s="39"/>
      <c r="L62" s="39"/>
    </row>
    <row r="63" spans="1:12" ht="12.75" customHeight="1" x14ac:dyDescent="0.55000000000000004">
      <c r="A63" s="43"/>
      <c r="B63" s="39"/>
      <c r="C63" s="39"/>
      <c r="D63" s="39"/>
      <c r="E63" s="39"/>
      <c r="F63" s="39"/>
      <c r="G63" s="72"/>
      <c r="H63" s="88"/>
      <c r="I63" s="72"/>
      <c r="J63" s="39"/>
      <c r="K63" s="39"/>
      <c r="L63" s="39"/>
    </row>
    <row r="64" spans="1:12" ht="12.75" customHeight="1" x14ac:dyDescent="0.55000000000000004">
      <c r="A64" s="76" t="s">
        <v>1158</v>
      </c>
      <c r="B64" s="78"/>
      <c r="C64" s="76" t="s">
        <v>1111</v>
      </c>
      <c r="D64" s="78"/>
      <c r="E64" s="78"/>
      <c r="F64" s="78"/>
      <c r="G64" s="80"/>
      <c r="H64" s="78"/>
      <c r="I64" s="80"/>
      <c r="J64" s="78"/>
      <c r="K64" s="78"/>
      <c r="L64" s="78"/>
    </row>
    <row r="65" spans="1:12" ht="12.75" customHeight="1" x14ac:dyDescent="0.55000000000000004">
      <c r="B65" s="417" t="s">
        <v>1159</v>
      </c>
      <c r="C65" s="354"/>
      <c r="D65" s="39"/>
      <c r="E65" s="39"/>
      <c r="F65" s="39"/>
      <c r="G65" s="359" t="s">
        <v>1160</v>
      </c>
      <c r="H65" s="88">
        <v>13</v>
      </c>
      <c r="I65" s="72" t="s">
        <v>1161</v>
      </c>
      <c r="J65" s="39"/>
      <c r="K65" s="39"/>
      <c r="L65" s="39"/>
    </row>
    <row r="66" spans="1:12" ht="12.75" customHeight="1" x14ac:dyDescent="0.55000000000000004">
      <c r="A66" s="257"/>
      <c r="B66" s="39"/>
      <c r="C66" s="39"/>
      <c r="D66" s="39"/>
      <c r="E66" s="39"/>
      <c r="F66" s="39"/>
      <c r="G66" s="72"/>
      <c r="H66" s="39"/>
      <c r="I66" s="431"/>
      <c r="J66" s="39"/>
      <c r="K66" s="39"/>
      <c r="L66" s="39"/>
    </row>
    <row r="67" spans="1:12" ht="12.75" customHeight="1" x14ac:dyDescent="0.55000000000000004">
      <c r="A67" s="76" t="s">
        <v>1162</v>
      </c>
      <c r="B67" s="78"/>
      <c r="C67" s="78"/>
      <c r="D67" s="78"/>
      <c r="E67" s="78"/>
      <c r="F67" s="78"/>
      <c r="G67" s="80"/>
      <c r="H67" s="78"/>
      <c r="I67" s="432"/>
      <c r="J67" s="78"/>
      <c r="K67" s="78"/>
      <c r="L67" s="78"/>
    </row>
    <row r="68" spans="1:12" ht="12.75" customHeight="1" x14ac:dyDescent="0.55000000000000004">
      <c r="A68" s="433" t="s">
        <v>1163</v>
      </c>
      <c r="B68" s="78"/>
      <c r="C68" s="78"/>
      <c r="D68" s="78"/>
      <c r="E68" s="78"/>
      <c r="F68" s="78"/>
      <c r="G68" s="80"/>
      <c r="H68" s="78"/>
      <c r="I68" s="432"/>
      <c r="J68" s="78"/>
      <c r="K68" s="78"/>
      <c r="L68" s="78"/>
    </row>
    <row r="69" spans="1:12" ht="12.75" customHeight="1" x14ac:dyDescent="0.55000000000000004">
      <c r="A69" s="434" t="s">
        <v>1164</v>
      </c>
      <c r="B69" s="78"/>
      <c r="C69" s="78"/>
      <c r="D69" s="76" t="s">
        <v>1111</v>
      </c>
      <c r="E69" s="78"/>
      <c r="F69" s="78"/>
      <c r="G69" s="80"/>
      <c r="H69" s="78"/>
      <c r="I69" s="432"/>
      <c r="J69" s="78"/>
      <c r="K69" s="78"/>
      <c r="L69" s="78"/>
    </row>
    <row r="70" spans="1:12" ht="12.75" customHeight="1" x14ac:dyDescent="0.55000000000000004">
      <c r="B70" s="417" t="s">
        <v>1165</v>
      </c>
      <c r="C70" s="417"/>
      <c r="D70" s="141"/>
      <c r="E70" s="39"/>
      <c r="F70" s="39"/>
      <c r="G70" s="72" t="s">
        <v>1166</v>
      </c>
      <c r="H70" s="39">
        <v>23</v>
      </c>
      <c r="I70" s="300" t="s">
        <v>1167</v>
      </c>
      <c r="J70" s="39"/>
      <c r="K70" s="39"/>
      <c r="L70" s="39"/>
    </row>
    <row r="71" spans="1:12" ht="12.75" customHeight="1" x14ac:dyDescent="0.55000000000000004">
      <c r="A71" s="39"/>
      <c r="B71" s="417" t="s">
        <v>1168</v>
      </c>
      <c r="C71" s="417"/>
      <c r="D71" s="142"/>
      <c r="E71" s="39"/>
      <c r="F71" s="39"/>
      <c r="G71" s="72"/>
      <c r="H71" s="39">
        <v>23</v>
      </c>
      <c r="I71" s="300" t="s">
        <v>1167</v>
      </c>
      <c r="J71" s="39"/>
      <c r="K71" s="39"/>
      <c r="L71" s="39"/>
    </row>
    <row r="72" spans="1:12" ht="12.75" customHeight="1" x14ac:dyDescent="0.55000000000000004">
      <c r="A72" s="39"/>
      <c r="B72" s="417" t="s">
        <v>1169</v>
      </c>
      <c r="C72" s="417"/>
      <c r="D72" s="142"/>
      <c r="E72" s="39"/>
      <c r="F72" s="39"/>
      <c r="G72" s="72"/>
      <c r="H72" s="39">
        <v>23</v>
      </c>
      <c r="I72" s="300" t="s">
        <v>1167</v>
      </c>
      <c r="J72" s="39"/>
      <c r="K72" s="39"/>
      <c r="L72" s="39"/>
    </row>
    <row r="73" spans="1:12" ht="12.75" customHeight="1" x14ac:dyDescent="0.55000000000000004">
      <c r="A73" s="39"/>
      <c r="B73" s="417" t="s">
        <v>1170</v>
      </c>
      <c r="C73" s="417"/>
      <c r="D73" s="142"/>
      <c r="E73" s="39"/>
      <c r="F73" s="39"/>
      <c r="G73" s="72"/>
      <c r="H73" s="39">
        <v>23</v>
      </c>
      <c r="I73" s="300" t="s">
        <v>1167</v>
      </c>
      <c r="J73" s="39"/>
      <c r="K73" s="39"/>
      <c r="L73" s="39"/>
    </row>
    <row r="74" spans="1:12" ht="12.75" customHeight="1" x14ac:dyDescent="0.55000000000000004">
      <c r="A74" s="43"/>
      <c r="B74" s="417" t="s">
        <v>1171</v>
      </c>
      <c r="C74" s="417"/>
      <c r="D74" s="142"/>
      <c r="E74" s="39"/>
      <c r="F74" s="39"/>
      <c r="G74" s="72"/>
      <c r="H74" s="39">
        <v>23</v>
      </c>
      <c r="I74" s="300" t="s">
        <v>1167</v>
      </c>
      <c r="J74" s="39"/>
      <c r="K74" s="39"/>
      <c r="L74" s="39"/>
    </row>
    <row r="75" spans="1:12" ht="12.75" customHeight="1" x14ac:dyDescent="0.55000000000000004">
      <c r="A75" s="43"/>
      <c r="B75" s="417" t="s">
        <v>1172</v>
      </c>
      <c r="C75" s="417"/>
      <c r="D75" s="142"/>
      <c r="E75" s="39"/>
      <c r="F75" s="39"/>
      <c r="G75" s="72"/>
      <c r="H75" s="39">
        <v>23</v>
      </c>
      <c r="I75" s="300" t="s">
        <v>1167</v>
      </c>
      <c r="J75" s="39"/>
      <c r="K75" s="39"/>
      <c r="L75" s="39"/>
    </row>
    <row r="76" spans="1:12" ht="12.75" customHeight="1" x14ac:dyDescent="0.55000000000000004">
      <c r="A76" s="43"/>
      <c r="B76" s="417" t="s">
        <v>1173</v>
      </c>
      <c r="C76" s="417"/>
      <c r="D76" s="142"/>
      <c r="E76" s="39"/>
      <c r="F76" s="39"/>
      <c r="G76" s="72"/>
      <c r="H76" s="39">
        <v>23</v>
      </c>
      <c r="I76" s="300" t="s">
        <v>1167</v>
      </c>
      <c r="J76" s="39"/>
      <c r="K76" s="39"/>
      <c r="L76" s="39"/>
    </row>
    <row r="77" spans="1:12" ht="12.75" customHeight="1" x14ac:dyDescent="0.55000000000000004">
      <c r="A77" s="43"/>
      <c r="B77" s="417" t="s">
        <v>1174</v>
      </c>
      <c r="C77" s="417"/>
      <c r="D77" s="143"/>
      <c r="E77" s="39"/>
      <c r="F77" s="39"/>
      <c r="G77" s="72"/>
      <c r="H77" s="39">
        <v>44</v>
      </c>
      <c r="I77" s="300" t="s">
        <v>1175</v>
      </c>
      <c r="J77" s="39"/>
      <c r="K77" s="39"/>
      <c r="L77" s="39"/>
    </row>
    <row r="78" spans="1:12" ht="12.75" customHeight="1" x14ac:dyDescent="0.55000000000000004">
      <c r="A78" s="43"/>
      <c r="B78" s="39"/>
      <c r="C78" s="39"/>
      <c r="D78" s="39"/>
      <c r="E78" s="39"/>
      <c r="F78" s="39"/>
      <c r="G78" s="72"/>
      <c r="H78" s="39"/>
      <c r="I78" s="300"/>
      <c r="J78" s="39"/>
      <c r="K78" s="39"/>
      <c r="L78" s="39"/>
    </row>
    <row r="79" spans="1:12" ht="12.75" customHeight="1" x14ac:dyDescent="0.55000000000000004">
      <c r="A79" s="76" t="s">
        <v>1176</v>
      </c>
      <c r="B79" s="78"/>
      <c r="C79" s="78"/>
      <c r="D79" s="76" t="s">
        <v>1111</v>
      </c>
      <c r="E79" s="78"/>
      <c r="F79" s="78"/>
      <c r="G79" s="80"/>
      <c r="H79" s="78"/>
      <c r="I79" s="416"/>
      <c r="J79" s="78"/>
      <c r="K79" s="78"/>
      <c r="L79" s="78"/>
    </row>
    <row r="80" spans="1:12" ht="12.75" customHeight="1" x14ac:dyDescent="0.55000000000000004">
      <c r="A80" s="72" t="s">
        <v>1177</v>
      </c>
      <c r="B80" s="435" t="s">
        <v>1178</v>
      </c>
      <c r="D80" s="141"/>
      <c r="E80" s="39"/>
      <c r="F80" s="39"/>
      <c r="G80" s="436" t="s">
        <v>1179</v>
      </c>
      <c r="H80" s="39">
        <v>44</v>
      </c>
      <c r="I80" s="300" t="s">
        <v>1175</v>
      </c>
      <c r="J80" s="39"/>
      <c r="K80" s="39"/>
      <c r="L80" s="39"/>
    </row>
    <row r="81" spans="1:12" ht="37.5" x14ac:dyDescent="0.55000000000000004">
      <c r="A81" s="43"/>
      <c r="B81" s="435" t="s">
        <v>1180</v>
      </c>
      <c r="D81" s="142"/>
      <c r="E81" s="39"/>
      <c r="F81" s="39"/>
      <c r="G81" s="437" t="s">
        <v>1181</v>
      </c>
      <c r="H81" s="39">
        <v>44</v>
      </c>
      <c r="I81" s="300" t="s">
        <v>1175</v>
      </c>
      <c r="J81" s="39"/>
      <c r="K81" s="39"/>
      <c r="L81" s="39"/>
    </row>
    <row r="82" spans="1:12" ht="12.75" customHeight="1" x14ac:dyDescent="0.55000000000000004">
      <c r="A82" s="43"/>
      <c r="B82" s="435" t="s">
        <v>1182</v>
      </c>
      <c r="D82" s="142"/>
      <c r="E82" s="39"/>
      <c r="F82" s="39"/>
      <c r="G82" s="72"/>
      <c r="H82" s="39">
        <v>44</v>
      </c>
      <c r="I82" s="300" t="s">
        <v>1175</v>
      </c>
      <c r="J82" s="39"/>
      <c r="K82" s="39"/>
      <c r="L82" s="39"/>
    </row>
    <row r="83" spans="1:12" ht="12.75" customHeight="1" x14ac:dyDescent="0.55000000000000004">
      <c r="A83" s="43"/>
      <c r="B83" s="435" t="s">
        <v>1183</v>
      </c>
      <c r="D83" s="142"/>
      <c r="E83" s="39"/>
      <c r="F83" s="39"/>
      <c r="G83" s="72"/>
      <c r="H83" s="39">
        <v>44</v>
      </c>
      <c r="I83" s="300" t="s">
        <v>1175</v>
      </c>
      <c r="J83" s="39"/>
      <c r="K83" s="39"/>
      <c r="L83" s="39"/>
    </row>
    <row r="84" spans="1:12" ht="12.75" customHeight="1" x14ac:dyDescent="0.55000000000000004">
      <c r="A84" s="43"/>
      <c r="B84" s="435" t="s">
        <v>1184</v>
      </c>
      <c r="D84" s="142"/>
      <c r="E84" s="39"/>
      <c r="F84" s="39"/>
      <c r="G84" s="72"/>
      <c r="H84" s="39">
        <v>44</v>
      </c>
      <c r="I84" s="300" t="s">
        <v>1175</v>
      </c>
      <c r="J84" s="39"/>
      <c r="K84" s="39"/>
      <c r="L84" s="39"/>
    </row>
    <row r="85" spans="1:12" ht="37.5" x14ac:dyDescent="0.55000000000000004">
      <c r="A85" s="43"/>
      <c r="B85" s="435" t="s">
        <v>1185</v>
      </c>
      <c r="D85" s="142"/>
      <c r="E85" s="39"/>
      <c r="F85" s="39"/>
      <c r="G85" s="72"/>
      <c r="H85" s="39">
        <v>44</v>
      </c>
      <c r="I85" s="300" t="s">
        <v>1175</v>
      </c>
      <c r="J85" s="39"/>
      <c r="K85" s="39"/>
      <c r="L85" s="39"/>
    </row>
    <row r="86" spans="1:12" ht="16.5" customHeight="1" x14ac:dyDescent="0.55000000000000004">
      <c r="A86" s="43"/>
      <c r="B86" s="435" t="s">
        <v>1186</v>
      </c>
      <c r="D86" s="142"/>
      <c r="E86" s="39"/>
      <c r="F86" s="39"/>
      <c r="G86" s="72"/>
      <c r="H86" s="39">
        <v>44</v>
      </c>
      <c r="I86" s="300" t="s">
        <v>1175</v>
      </c>
      <c r="J86" s="39"/>
      <c r="K86" s="39"/>
      <c r="L86" s="39"/>
    </row>
    <row r="87" spans="1:12" ht="37.5" x14ac:dyDescent="0.55000000000000004">
      <c r="A87" s="43"/>
      <c r="B87" s="435" t="s">
        <v>1187</v>
      </c>
      <c r="D87" s="142"/>
      <c r="E87" s="39"/>
      <c r="F87" s="39"/>
      <c r="G87" s="72"/>
      <c r="H87" s="39">
        <v>44</v>
      </c>
      <c r="I87" s="300" t="s">
        <v>1175</v>
      </c>
      <c r="J87" s="39"/>
      <c r="K87" s="39"/>
      <c r="L87" s="39"/>
    </row>
    <row r="88" spans="1:12" ht="12.75" customHeight="1" x14ac:dyDescent="0.55000000000000004">
      <c r="A88" s="43"/>
      <c r="B88" s="435" t="s">
        <v>1188</v>
      </c>
      <c r="D88" s="143"/>
      <c r="E88" s="39"/>
      <c r="F88" s="39"/>
      <c r="G88" s="72"/>
      <c r="H88" s="39">
        <v>44</v>
      </c>
      <c r="I88" s="300" t="s">
        <v>1175</v>
      </c>
      <c r="J88" s="39"/>
      <c r="K88" s="39"/>
      <c r="L88" s="39"/>
    </row>
    <row r="89" spans="1:12" ht="12.75" customHeight="1" x14ac:dyDescent="0.55000000000000004"/>
    <row r="90" spans="1:12" ht="12.75" customHeight="1" x14ac:dyDescent="0.55000000000000004">
      <c r="A90" s="76" t="s">
        <v>1189</v>
      </c>
      <c r="B90" s="78"/>
      <c r="C90" s="78"/>
      <c r="D90" s="76"/>
      <c r="E90" s="78"/>
      <c r="F90" s="78"/>
      <c r="G90" s="80"/>
      <c r="H90" s="78"/>
      <c r="I90" s="416"/>
      <c r="J90" s="78"/>
      <c r="K90" s="78"/>
      <c r="L90" s="78"/>
    </row>
    <row r="91" spans="1:12" ht="12.75" customHeight="1" x14ac:dyDescent="0.55000000000000004">
      <c r="A91" s="72" t="s">
        <v>1177</v>
      </c>
      <c r="B91" s="438" t="s">
        <v>1190</v>
      </c>
      <c r="C91" s="438" t="s">
        <v>1191</v>
      </c>
      <c r="D91" s="50" t="s">
        <v>1111</v>
      </c>
    </row>
    <row r="92" spans="1:12" ht="12.75" customHeight="1" x14ac:dyDescent="0.55000000000000004">
      <c r="A92" s="439"/>
      <c r="B92" s="440"/>
      <c r="C92" s="441"/>
      <c r="D92" s="442"/>
      <c r="E92" s="439"/>
    </row>
    <row r="93" spans="1:12" ht="12.75" customHeight="1" x14ac:dyDescent="0.55000000000000004">
      <c r="A93" s="439"/>
      <c r="B93" s="442"/>
      <c r="C93" s="443"/>
      <c r="D93" s="442"/>
      <c r="E93" s="439"/>
    </row>
    <row r="94" spans="1:12" ht="12.75" customHeight="1" x14ac:dyDescent="0.55000000000000004">
      <c r="B94" s="442"/>
      <c r="C94" s="443"/>
      <c r="D94" s="234"/>
    </row>
    <row r="95" spans="1:12" ht="12.75" customHeight="1" x14ac:dyDescent="0.55000000000000004">
      <c r="B95" s="442"/>
      <c r="C95" s="443"/>
      <c r="D95" s="234"/>
    </row>
    <row r="96" spans="1:12" ht="12.75" customHeight="1" x14ac:dyDescent="0.55000000000000004">
      <c r="B96" s="442"/>
      <c r="C96" s="443"/>
      <c r="D96" s="234"/>
    </row>
    <row r="97" spans="2:4" ht="12.75" customHeight="1" x14ac:dyDescent="0.55000000000000004">
      <c r="B97" s="444"/>
      <c r="C97" s="445"/>
      <c r="D97" s="235"/>
    </row>
    <row r="98" spans="2:4" ht="12.75" customHeight="1" x14ac:dyDescent="0.55000000000000004"/>
    <row r="99" spans="2:4" ht="12.75" customHeight="1" x14ac:dyDescent="0.55000000000000004"/>
    <row r="100" spans="2:4" ht="12.75" customHeight="1" x14ac:dyDescent="0.55000000000000004"/>
    <row r="101" spans="2:4" ht="12.75" customHeight="1" x14ac:dyDescent="0.55000000000000004"/>
    <row r="102" spans="2:4" ht="12.75" customHeight="1" x14ac:dyDescent="0.55000000000000004"/>
    <row r="103" spans="2:4" ht="12.75" customHeight="1" x14ac:dyDescent="0.55000000000000004"/>
    <row r="104" spans="2:4" ht="12.75" customHeight="1" x14ac:dyDescent="0.55000000000000004"/>
    <row r="105" spans="2:4" ht="12.75" customHeight="1" x14ac:dyDescent="0.55000000000000004"/>
    <row r="106" spans="2:4" ht="12.75" customHeight="1" x14ac:dyDescent="0.55000000000000004"/>
    <row r="107" spans="2:4" ht="12.75" customHeight="1" x14ac:dyDescent="0.55000000000000004"/>
    <row r="108" spans="2:4" ht="12.75" customHeight="1" x14ac:dyDescent="0.55000000000000004"/>
    <row r="109" spans="2:4" ht="12.75" customHeight="1" x14ac:dyDescent="0.55000000000000004"/>
    <row r="110" spans="2:4" ht="12.75" customHeight="1" x14ac:dyDescent="0.55000000000000004"/>
    <row r="111" spans="2:4" ht="12.75" customHeight="1" x14ac:dyDescent="0.55000000000000004"/>
    <row r="112" spans="2:4" ht="12.75" customHeight="1" x14ac:dyDescent="0.55000000000000004"/>
    <row r="113" ht="12.75" customHeight="1" x14ac:dyDescent="0.55000000000000004"/>
    <row r="114" ht="12.75" customHeight="1" x14ac:dyDescent="0.55000000000000004"/>
    <row r="115" ht="12.75" customHeight="1" x14ac:dyDescent="0.55000000000000004"/>
    <row r="116" ht="12.75" customHeight="1" x14ac:dyDescent="0.55000000000000004"/>
    <row r="117" ht="12.75" customHeight="1" x14ac:dyDescent="0.55000000000000004"/>
    <row r="118" ht="12.75" customHeight="1" x14ac:dyDescent="0.55000000000000004"/>
    <row r="119" ht="12.75" customHeight="1" x14ac:dyDescent="0.55000000000000004"/>
    <row r="120" ht="12.75" customHeight="1" x14ac:dyDescent="0.55000000000000004"/>
    <row r="121" ht="12.75" customHeight="1" x14ac:dyDescent="0.55000000000000004"/>
    <row r="122" ht="12.75" customHeight="1" x14ac:dyDescent="0.55000000000000004"/>
    <row r="123" ht="12.75" customHeight="1" x14ac:dyDescent="0.55000000000000004"/>
    <row r="124" ht="12.75" customHeight="1" x14ac:dyDescent="0.55000000000000004"/>
    <row r="125" ht="12.75" customHeight="1" x14ac:dyDescent="0.55000000000000004"/>
    <row r="126" ht="12.75" customHeight="1" x14ac:dyDescent="0.55000000000000004"/>
    <row r="127" ht="12.75" customHeight="1" x14ac:dyDescent="0.55000000000000004"/>
    <row r="128" ht="12.75" customHeight="1" x14ac:dyDescent="0.55000000000000004"/>
    <row r="129" ht="12.75" customHeight="1" x14ac:dyDescent="0.55000000000000004"/>
    <row r="130" ht="12.75" customHeight="1" x14ac:dyDescent="0.55000000000000004"/>
    <row r="131" ht="12.75" customHeight="1" x14ac:dyDescent="0.55000000000000004"/>
    <row r="132" ht="12.75" customHeight="1" x14ac:dyDescent="0.55000000000000004"/>
    <row r="133" ht="12.75" customHeight="1" x14ac:dyDescent="0.55000000000000004"/>
    <row r="134" ht="12.75" customHeight="1" x14ac:dyDescent="0.55000000000000004"/>
    <row r="135" ht="12.75" customHeight="1" x14ac:dyDescent="0.55000000000000004"/>
    <row r="136" ht="12.75" customHeight="1" x14ac:dyDescent="0.55000000000000004"/>
    <row r="137" ht="12.75" customHeight="1" x14ac:dyDescent="0.55000000000000004"/>
    <row r="138" ht="12.75" customHeight="1" x14ac:dyDescent="0.55000000000000004"/>
    <row r="139" ht="12.75" customHeight="1" x14ac:dyDescent="0.55000000000000004"/>
    <row r="140" ht="12.75" customHeight="1" x14ac:dyDescent="0.55000000000000004"/>
    <row r="141" ht="12.75" customHeight="1" x14ac:dyDescent="0.55000000000000004"/>
    <row r="142" ht="12.75" customHeight="1" x14ac:dyDescent="0.55000000000000004"/>
    <row r="143" ht="12.75" customHeight="1" x14ac:dyDescent="0.55000000000000004"/>
    <row r="144" ht="12.75" customHeight="1" x14ac:dyDescent="0.55000000000000004"/>
    <row r="145" ht="12.75" customHeight="1" x14ac:dyDescent="0.55000000000000004"/>
    <row r="146" ht="12.75" customHeight="1" x14ac:dyDescent="0.55000000000000004"/>
    <row r="147" ht="12.75" customHeight="1" x14ac:dyDescent="0.55000000000000004"/>
    <row r="148" ht="12.75" customHeight="1" x14ac:dyDescent="0.55000000000000004"/>
    <row r="149" ht="12.75" customHeight="1" x14ac:dyDescent="0.55000000000000004"/>
    <row r="150" ht="12.75" customHeight="1" x14ac:dyDescent="0.55000000000000004"/>
    <row r="151" ht="12.75" customHeight="1" x14ac:dyDescent="0.55000000000000004"/>
    <row r="152" ht="12.75" customHeight="1" x14ac:dyDescent="0.55000000000000004"/>
    <row r="153" ht="12.75" customHeight="1" x14ac:dyDescent="0.55000000000000004"/>
    <row r="154" ht="12.75" customHeight="1" x14ac:dyDescent="0.55000000000000004"/>
    <row r="155" ht="12.75" customHeight="1" x14ac:dyDescent="0.55000000000000004"/>
    <row r="156" ht="12.75" customHeight="1" x14ac:dyDescent="0.55000000000000004"/>
    <row r="157" ht="12.75" customHeight="1" x14ac:dyDescent="0.55000000000000004"/>
    <row r="158" ht="12.75" customHeight="1" x14ac:dyDescent="0.55000000000000004"/>
    <row r="159" ht="12.75" customHeight="1" x14ac:dyDescent="0.55000000000000004"/>
    <row r="160" ht="12.75" customHeight="1" x14ac:dyDescent="0.55000000000000004"/>
    <row r="161" ht="12.75" customHeight="1" x14ac:dyDescent="0.55000000000000004"/>
    <row r="162" ht="12.75" customHeight="1" x14ac:dyDescent="0.55000000000000004"/>
    <row r="163" ht="12.75" customHeight="1" x14ac:dyDescent="0.55000000000000004"/>
    <row r="164" ht="12.75" customHeight="1" x14ac:dyDescent="0.55000000000000004"/>
    <row r="165" ht="12.75" customHeight="1" x14ac:dyDescent="0.55000000000000004"/>
    <row r="166" ht="12.75" customHeight="1" x14ac:dyDescent="0.55000000000000004"/>
    <row r="167" ht="12.75" customHeight="1" x14ac:dyDescent="0.55000000000000004"/>
    <row r="168" ht="12.75" customHeight="1" x14ac:dyDescent="0.55000000000000004"/>
    <row r="169" ht="12.75" customHeight="1" x14ac:dyDescent="0.55000000000000004"/>
    <row r="170" ht="12.75" customHeight="1" x14ac:dyDescent="0.55000000000000004"/>
    <row r="171" ht="12.75" customHeight="1" x14ac:dyDescent="0.55000000000000004"/>
    <row r="172" ht="12.75" customHeight="1" x14ac:dyDescent="0.55000000000000004"/>
    <row r="173" ht="12.75" customHeight="1" x14ac:dyDescent="0.55000000000000004"/>
    <row r="174" ht="12.75" customHeight="1" x14ac:dyDescent="0.55000000000000004"/>
    <row r="175" ht="12.75" customHeight="1" x14ac:dyDescent="0.55000000000000004"/>
    <row r="176" ht="12.75" customHeight="1" x14ac:dyDescent="0.55000000000000004"/>
    <row r="177" ht="12.75" customHeight="1" x14ac:dyDescent="0.55000000000000004"/>
    <row r="178" ht="12.75" customHeight="1" x14ac:dyDescent="0.55000000000000004"/>
    <row r="179" ht="12.75" customHeight="1" x14ac:dyDescent="0.55000000000000004"/>
    <row r="180" ht="12.75" customHeight="1" x14ac:dyDescent="0.55000000000000004"/>
    <row r="181" ht="12.75" customHeight="1" x14ac:dyDescent="0.55000000000000004"/>
    <row r="182" ht="12.75" customHeight="1" x14ac:dyDescent="0.55000000000000004"/>
    <row r="183" ht="12.75" customHeight="1" x14ac:dyDescent="0.55000000000000004"/>
    <row r="184" ht="12.75" customHeight="1" x14ac:dyDescent="0.55000000000000004"/>
    <row r="185" ht="12.75" customHeight="1" x14ac:dyDescent="0.55000000000000004"/>
    <row r="186" ht="12.75" customHeight="1" x14ac:dyDescent="0.55000000000000004"/>
    <row r="187" ht="12.75" customHeight="1" x14ac:dyDescent="0.55000000000000004"/>
    <row r="188" ht="12.75" customHeight="1" x14ac:dyDescent="0.55000000000000004"/>
    <row r="189" ht="12.75" customHeight="1" x14ac:dyDescent="0.55000000000000004"/>
    <row r="190" ht="12.75" customHeight="1" x14ac:dyDescent="0.55000000000000004"/>
    <row r="191" ht="12.75" customHeight="1" x14ac:dyDescent="0.55000000000000004"/>
    <row r="192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  <row r="990" ht="12.75" customHeight="1" x14ac:dyDescent="0.55000000000000004"/>
    <row r="991" ht="12.75" customHeight="1" x14ac:dyDescent="0.55000000000000004"/>
    <row r="992" ht="12.75" customHeight="1" x14ac:dyDescent="0.55000000000000004"/>
    <row r="993" ht="12.75" customHeight="1" x14ac:dyDescent="0.55000000000000004"/>
    <row r="994" ht="12.75" customHeight="1" x14ac:dyDescent="0.55000000000000004"/>
    <row r="995" ht="12.75" customHeight="1" x14ac:dyDescent="0.55000000000000004"/>
    <row r="996" ht="12.75" customHeight="1" x14ac:dyDescent="0.55000000000000004"/>
  </sheetData>
  <mergeCells count="3">
    <mergeCell ref="A1:A2"/>
    <mergeCell ref="A36:A40"/>
    <mergeCell ref="A42:A46"/>
  </mergeCells>
  <dataValidations count="4">
    <dataValidation type="list" operator="equal" allowBlank="1" showErrorMessage="1" sqref="D36" xr:uid="{00000000-0002-0000-0A00-000000000000}">
      <formula1>"Beech,Ash/mixed natives,Oak,Douglas Fir,Larch,Norway Spruce,Western Red Cedar,Scots Pine,Sitka Spruce"</formula1>
      <formula2>0</formula2>
    </dataValidation>
    <dataValidation type="list" operator="equal" allowBlank="1" showErrorMessage="1" sqref="E36:E40 E42:E44" xr:uid="{00000000-0002-0000-0A00-000001000000}">
      <formula1>"0-5,5-10,10-15,15-20,20-25,25-30,30-35,35-40,40-45,45-50,50-55,55-60,60-65,65-70,70-75,75-80,80-85,85-90,90-95,95-100,100-105,105-110,110-115,115-120,120-125,125-130,130-135,135-140,140-145,145-150,150-155,155-160,160-165,165-170,170-175,175-180,180-185,1"</formula1>
      <formula2>0</formula2>
    </dataValidation>
    <dataValidation type="list" operator="equal" allowBlank="1" showErrorMessage="1" sqref="B92:B97" xr:uid="{00000000-0002-0000-0A00-000002000000}">
      <formula1>"AB1 - Nectar Flower Mix ,AB10 - Unharvested cereal headland ,AB11 - Cultivated areas for arable plants ,AB12 - Supplementary winter feeding for farmland birds ,AB12 - Supplementary winter feeding for farmland birds ,AB12 - Supplementary winter feeding for"</formula1>
      <formula2>0</formula2>
    </dataValidation>
    <dataValidation type="list" operator="equal" allowBlank="1" showErrorMessage="1" sqref="C92:C97" xr:uid="{00000000-0002-0000-0A00-000003000000}">
      <formula1>"winter wheat,winter wheat,winter wheat,winter wheat,temporary grassland silage,bush orchards,arable land - brassica in rotation (winter oilseed rape),temporary grassland silage,winter wheat,temporary grassland silage,winter wheat,temporary grassland silag"</formula1>
      <formula2>0</formula2>
    </dataValidation>
  </dataValidation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3238E"/>
  </sheetPr>
  <dimension ref="A1:AMK69"/>
  <sheetViews>
    <sheetView zoomScaleNormal="100" workbookViewId="0">
      <selection activeCell="A23" sqref="A23"/>
    </sheetView>
  </sheetViews>
  <sheetFormatPr defaultRowHeight="18.75" x14ac:dyDescent="0.55000000000000004"/>
  <cols>
    <col min="1" max="1" width="19.140625" style="100" customWidth="1"/>
    <col min="2" max="2" width="51.85546875" style="100" customWidth="1"/>
    <col min="3" max="3" width="172.42578125" style="100" customWidth="1"/>
    <col min="4" max="4" width="46" style="100" customWidth="1"/>
    <col min="5" max="1025" width="11.42578125" style="100"/>
  </cols>
  <sheetData>
    <row r="1" spans="1:24" ht="12.75" customHeight="1" x14ac:dyDescent="0.55000000000000004">
      <c r="A1" s="10" t="s">
        <v>1192</v>
      </c>
      <c r="B1" s="19" t="s">
        <v>1193</v>
      </c>
      <c r="C1" s="18"/>
      <c r="D1" s="446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5" customHeight="1" x14ac:dyDescent="0.55000000000000004">
      <c r="A2" s="10"/>
      <c r="B2" s="18"/>
      <c r="C2" s="18"/>
      <c r="D2" s="44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2.75" customHeight="1" x14ac:dyDescent="0.55000000000000004">
      <c r="A3" s="18"/>
      <c r="B3" s="18"/>
      <c r="C3" s="18"/>
      <c r="D3" s="44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2.75" customHeight="1" x14ac:dyDescent="0.55000000000000004">
      <c r="A4" s="44" t="s">
        <v>1194</v>
      </c>
      <c r="B4" s="44" t="s">
        <v>1195</v>
      </c>
      <c r="C4" s="44" t="s">
        <v>1196</v>
      </c>
      <c r="D4" s="44" t="s">
        <v>1197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ht="14.25" customHeight="1" x14ac:dyDescent="0.55000000000000004">
      <c r="A5" s="39">
        <v>1</v>
      </c>
      <c r="B5" s="18" t="s">
        <v>1198</v>
      </c>
      <c r="C5" s="18" t="s">
        <v>1199</v>
      </c>
      <c r="D5" s="447" t="s">
        <v>1200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4.25" customHeight="1" x14ac:dyDescent="0.55000000000000004">
      <c r="A6" s="39" t="s">
        <v>1201</v>
      </c>
      <c r="B6" s="18" t="s">
        <v>1198</v>
      </c>
      <c r="C6" s="18" t="s">
        <v>1202</v>
      </c>
      <c r="D6" s="447" t="s">
        <v>1200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4.25" customHeight="1" x14ac:dyDescent="0.55000000000000004">
      <c r="A7" s="39">
        <v>2</v>
      </c>
      <c r="B7" s="18" t="s">
        <v>1203</v>
      </c>
      <c r="C7" s="18" t="s">
        <v>1204</v>
      </c>
      <c r="D7" s="4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14.25" customHeight="1" x14ac:dyDescent="0.55000000000000004">
      <c r="A8" s="39" t="s">
        <v>245</v>
      </c>
      <c r="B8" s="18" t="s">
        <v>1205</v>
      </c>
      <c r="C8" s="18" t="s">
        <v>1206</v>
      </c>
      <c r="D8" s="447" t="s">
        <v>1207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4.25" customHeight="1" x14ac:dyDescent="0.55000000000000004">
      <c r="A9" s="39">
        <v>3</v>
      </c>
      <c r="B9" s="18" t="s">
        <v>1208</v>
      </c>
      <c r="C9" s="18" t="s">
        <v>1209</v>
      </c>
      <c r="D9" s="44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4.25" customHeight="1" x14ac:dyDescent="0.55000000000000004">
      <c r="A10" s="39">
        <v>4</v>
      </c>
      <c r="B10" s="18" t="s">
        <v>1210</v>
      </c>
      <c r="C10" s="18" t="s">
        <v>1211</v>
      </c>
      <c r="D10" s="447" t="s">
        <v>1212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25" customHeight="1" x14ac:dyDescent="0.55000000000000004">
      <c r="A11" s="39" t="s">
        <v>1213</v>
      </c>
      <c r="B11" s="18" t="s">
        <v>1210</v>
      </c>
      <c r="C11" s="18" t="s">
        <v>1214</v>
      </c>
      <c r="D11" s="446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25" customHeight="1" x14ac:dyDescent="0.55000000000000004">
      <c r="A12" s="39">
        <v>5</v>
      </c>
      <c r="B12" s="18" t="s">
        <v>1215</v>
      </c>
      <c r="C12" s="18" t="s">
        <v>1216</v>
      </c>
      <c r="D12" s="447" t="s">
        <v>1217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4.25" customHeight="1" x14ac:dyDescent="0.55000000000000004">
      <c r="A13" s="39">
        <v>6</v>
      </c>
      <c r="B13" s="18" t="s">
        <v>1218</v>
      </c>
      <c r="C13" s="18" t="s">
        <v>1219</v>
      </c>
      <c r="D13" s="44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 customHeight="1" x14ac:dyDescent="0.55000000000000004">
      <c r="A14" s="39">
        <v>7</v>
      </c>
      <c r="B14" s="18" t="s">
        <v>1220</v>
      </c>
      <c r="C14" s="18" t="s">
        <v>1221</v>
      </c>
      <c r="D14" s="447" t="s">
        <v>1222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25" customHeight="1" x14ac:dyDescent="0.55000000000000004">
      <c r="A15" s="39">
        <v>8</v>
      </c>
      <c r="B15" s="18" t="s">
        <v>1223</v>
      </c>
      <c r="C15" s="18" t="s">
        <v>1224</v>
      </c>
      <c r="D15" s="447" t="s">
        <v>1225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25" customHeight="1" x14ac:dyDescent="0.55000000000000004">
      <c r="A16" s="39">
        <v>9</v>
      </c>
      <c r="B16" s="18" t="s">
        <v>1226</v>
      </c>
      <c r="C16" s="18" t="s">
        <v>1227</v>
      </c>
      <c r="D16" s="44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4.25" customHeight="1" x14ac:dyDescent="0.55000000000000004">
      <c r="A17" s="39">
        <v>10</v>
      </c>
      <c r="B17" s="18" t="s">
        <v>1228</v>
      </c>
      <c r="C17" s="18" t="s">
        <v>1229</v>
      </c>
      <c r="D17" s="447" t="s">
        <v>1230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4.25" customHeight="1" x14ac:dyDescent="0.55000000000000004">
      <c r="A18" s="39">
        <v>11</v>
      </c>
      <c r="B18" s="18" t="s">
        <v>1231</v>
      </c>
      <c r="C18" s="18" t="s">
        <v>1232</v>
      </c>
      <c r="D18" s="446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2.75" customHeight="1" x14ac:dyDescent="0.55000000000000004">
      <c r="A19" s="39">
        <v>12</v>
      </c>
      <c r="B19" s="18" t="s">
        <v>1233</v>
      </c>
      <c r="C19" s="18" t="s">
        <v>1234</v>
      </c>
      <c r="D19" s="447" t="s">
        <v>1235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2.75" customHeight="1" x14ac:dyDescent="0.55000000000000004">
      <c r="A20" s="39">
        <v>13</v>
      </c>
      <c r="B20" s="18" t="s">
        <v>1236</v>
      </c>
      <c r="C20" s="18" t="s">
        <v>1161</v>
      </c>
      <c r="D20" s="44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2.75" customHeight="1" x14ac:dyDescent="0.55000000000000004">
      <c r="A21" s="39">
        <v>14</v>
      </c>
      <c r="B21" s="18" t="s">
        <v>1237</v>
      </c>
      <c r="C21" s="18" t="s">
        <v>1238</v>
      </c>
      <c r="D21" s="446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2.75" customHeight="1" x14ac:dyDescent="0.55000000000000004">
      <c r="A22" s="39">
        <v>15</v>
      </c>
      <c r="B22" s="18" t="s">
        <v>1239</v>
      </c>
      <c r="C22" s="18" t="s">
        <v>416</v>
      </c>
      <c r="D22" s="447" t="s">
        <v>1240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2.75" customHeight="1" x14ac:dyDescent="0.55000000000000004">
      <c r="A23" s="39">
        <v>16</v>
      </c>
      <c r="B23" s="18" t="s">
        <v>1241</v>
      </c>
      <c r="C23" s="18" t="s">
        <v>636</v>
      </c>
      <c r="D23" s="447" t="s">
        <v>1242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2.75" customHeight="1" x14ac:dyDescent="0.55000000000000004">
      <c r="A24" s="39">
        <v>17</v>
      </c>
      <c r="B24" s="18" t="s">
        <v>1243</v>
      </c>
      <c r="C24" s="18" t="s">
        <v>1244</v>
      </c>
      <c r="D24" s="447" t="s">
        <v>1245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12.75" customHeight="1" x14ac:dyDescent="0.55000000000000004">
      <c r="A25" s="39">
        <v>18</v>
      </c>
      <c r="B25" s="18" t="s">
        <v>601</v>
      </c>
      <c r="C25" s="18" t="s">
        <v>1246</v>
      </c>
      <c r="D25" s="447" t="s">
        <v>1247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2.75" customHeight="1" x14ac:dyDescent="0.55000000000000004">
      <c r="A26" s="39">
        <v>19</v>
      </c>
      <c r="B26" s="18" t="s">
        <v>1248</v>
      </c>
      <c r="C26" s="18" t="s">
        <v>1249</v>
      </c>
      <c r="D26" s="44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2.75" customHeight="1" x14ac:dyDescent="0.55000000000000004">
      <c r="A27" s="39">
        <v>20</v>
      </c>
      <c r="B27" s="18" t="s">
        <v>540</v>
      </c>
      <c r="C27" s="18" t="s">
        <v>1250</v>
      </c>
      <c r="D27" s="446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2.75" customHeight="1" x14ac:dyDescent="0.55000000000000004">
      <c r="A28" s="39">
        <v>21</v>
      </c>
      <c r="B28" s="18" t="s">
        <v>1251</v>
      </c>
      <c r="C28" s="18" t="s">
        <v>1252</v>
      </c>
      <c r="D28" s="447" t="s">
        <v>1253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2.75" customHeight="1" x14ac:dyDescent="0.55000000000000004">
      <c r="A29" s="39">
        <v>22</v>
      </c>
      <c r="B29" s="18" t="s">
        <v>1254</v>
      </c>
      <c r="C29" s="18" t="s">
        <v>1255</v>
      </c>
      <c r="D29" s="447" t="s">
        <v>1256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2.75" customHeight="1" x14ac:dyDescent="0.55000000000000004">
      <c r="A30" s="39">
        <v>23</v>
      </c>
      <c r="B30" s="18" t="s">
        <v>1257</v>
      </c>
      <c r="C30" s="18" t="s">
        <v>1258</v>
      </c>
      <c r="D30" s="44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2.75" customHeight="1" x14ac:dyDescent="0.55000000000000004">
      <c r="A31" s="39">
        <v>24</v>
      </c>
      <c r="B31" s="18" t="s">
        <v>1259</v>
      </c>
      <c r="C31" s="18" t="s">
        <v>1260</v>
      </c>
      <c r="D31" s="44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2.75" customHeight="1" x14ac:dyDescent="0.55000000000000004">
      <c r="A32" s="39">
        <v>25</v>
      </c>
      <c r="B32" s="18" t="s">
        <v>1261</v>
      </c>
      <c r="C32" s="18" t="s">
        <v>1262</v>
      </c>
      <c r="D32" s="44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12.75" customHeight="1" x14ac:dyDescent="0.55000000000000004">
      <c r="A33" s="39">
        <v>26</v>
      </c>
      <c r="B33" s="18" t="s">
        <v>1263</v>
      </c>
      <c r="C33" s="18" t="s">
        <v>1264</v>
      </c>
      <c r="D33" s="44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2.75" customHeight="1" x14ac:dyDescent="0.55000000000000004">
      <c r="A34" s="39">
        <v>27</v>
      </c>
      <c r="B34" s="18" t="s">
        <v>1265</v>
      </c>
      <c r="C34" s="18" t="s">
        <v>1266</v>
      </c>
      <c r="D34" s="44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2.75" customHeight="1" x14ac:dyDescent="0.55000000000000004">
      <c r="A35" s="39">
        <v>28</v>
      </c>
      <c r="B35" s="18" t="s">
        <v>1267</v>
      </c>
      <c r="C35" s="18" t="s">
        <v>1268</v>
      </c>
      <c r="D35" s="44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12.75" customHeight="1" x14ac:dyDescent="0.55000000000000004">
      <c r="A36" s="39">
        <v>29</v>
      </c>
      <c r="B36" s="18" t="s">
        <v>1145</v>
      </c>
      <c r="C36" s="18" t="s">
        <v>1269</v>
      </c>
      <c r="D36" s="44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2.75" customHeight="1" x14ac:dyDescent="0.55000000000000004">
      <c r="A37" s="39">
        <v>30</v>
      </c>
      <c r="B37" s="18" t="s">
        <v>1270</v>
      </c>
      <c r="C37" s="24" t="s">
        <v>1271</v>
      </c>
      <c r="D37" s="44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2.75" customHeight="1" x14ac:dyDescent="0.55000000000000004">
      <c r="A38" s="39">
        <v>31</v>
      </c>
      <c r="B38" s="18" t="s">
        <v>1272</v>
      </c>
      <c r="C38" s="18" t="s">
        <v>1273</v>
      </c>
      <c r="D38" s="44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2.75" customHeight="1" x14ac:dyDescent="0.55000000000000004">
      <c r="A39" s="39">
        <v>32</v>
      </c>
      <c r="B39" s="18" t="s">
        <v>1274</v>
      </c>
      <c r="C39" s="18" t="s">
        <v>1275</v>
      </c>
      <c r="D39" s="44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2.75" customHeight="1" x14ac:dyDescent="0.55000000000000004">
      <c r="A40" s="39">
        <v>33</v>
      </c>
      <c r="B40" s="18" t="s">
        <v>1276</v>
      </c>
      <c r="C40" s="18" t="s">
        <v>1277</v>
      </c>
      <c r="D40" s="44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ht="12.75" customHeight="1" x14ac:dyDescent="0.55000000000000004">
      <c r="A41" s="39">
        <v>34</v>
      </c>
      <c r="B41" s="18" t="s">
        <v>1278</v>
      </c>
      <c r="C41" s="18" t="s">
        <v>1279</v>
      </c>
      <c r="D41" s="44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ht="12.75" customHeight="1" x14ac:dyDescent="0.55000000000000004">
      <c r="A42" s="39">
        <v>35</v>
      </c>
      <c r="B42" s="170" t="s">
        <v>1280</v>
      </c>
      <c r="C42" s="18" t="s">
        <v>1281</v>
      </c>
      <c r="D42" s="44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ht="12.75" customHeight="1" x14ac:dyDescent="0.55000000000000004">
      <c r="A43" s="39">
        <v>36</v>
      </c>
      <c r="B43" s="18" t="s">
        <v>1282</v>
      </c>
      <c r="C43" s="170" t="s">
        <v>1283</v>
      </c>
      <c r="D43" s="44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ht="12.75" customHeight="1" x14ac:dyDescent="0.55000000000000004">
      <c r="A44" s="39">
        <v>37</v>
      </c>
      <c r="B44" s="18" t="s">
        <v>193</v>
      </c>
      <c r="C44" s="18" t="s">
        <v>1284</v>
      </c>
      <c r="D44" s="447" t="s">
        <v>1285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14.25" customHeight="1" x14ac:dyDescent="0.55000000000000004">
      <c r="A45" s="39">
        <v>38</v>
      </c>
      <c r="B45" s="18" t="s">
        <v>1286</v>
      </c>
      <c r="C45" s="18" t="s">
        <v>1287</v>
      </c>
      <c r="D45" s="448" t="s">
        <v>1288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2.75" customHeight="1" x14ac:dyDescent="0.55000000000000004">
      <c r="A46" s="39">
        <v>39</v>
      </c>
      <c r="B46" s="18" t="s">
        <v>1289</v>
      </c>
      <c r="C46" s="18" t="s">
        <v>1290</v>
      </c>
      <c r="D46" s="44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2.75" customHeight="1" x14ac:dyDescent="0.55000000000000004">
      <c r="A47" s="39">
        <v>40</v>
      </c>
      <c r="B47" s="18" t="s">
        <v>1291</v>
      </c>
      <c r="C47" s="18" t="s">
        <v>739</v>
      </c>
      <c r="D47" s="44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2.75" customHeight="1" x14ac:dyDescent="0.55000000000000004">
      <c r="A48" s="39">
        <v>41</v>
      </c>
      <c r="B48" s="18" t="s">
        <v>1292</v>
      </c>
      <c r="C48" s="18" t="s">
        <v>1293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12.75" customHeight="1" x14ac:dyDescent="0.55000000000000004">
      <c r="A49" s="39">
        <v>42</v>
      </c>
      <c r="B49" s="18" t="s">
        <v>1294</v>
      </c>
      <c r="C49" s="18" t="s">
        <v>1295</v>
      </c>
      <c r="D49" s="44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ht="12.75" customHeight="1" x14ac:dyDescent="0.55000000000000004">
      <c r="A50" s="39">
        <v>43</v>
      </c>
      <c r="B50" s="18" t="s">
        <v>1296</v>
      </c>
      <c r="C50" s="18" t="s">
        <v>1297</v>
      </c>
      <c r="D50" s="446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2.75" customHeight="1" x14ac:dyDescent="0.55000000000000004">
      <c r="A51" s="39">
        <v>44</v>
      </c>
      <c r="B51" s="18" t="s">
        <v>1298</v>
      </c>
      <c r="C51" s="300" t="s">
        <v>1175</v>
      </c>
      <c r="D51" s="446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2.75" customHeight="1" x14ac:dyDescent="0.55000000000000004">
      <c r="A52" s="39">
        <v>45</v>
      </c>
      <c r="B52" s="18" t="s">
        <v>1299</v>
      </c>
      <c r="C52" s="18" t="s">
        <v>1300</v>
      </c>
      <c r="D52" s="446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2.75" customHeight="1" x14ac:dyDescent="0.55000000000000004">
      <c r="A53" s="39">
        <v>46</v>
      </c>
      <c r="B53" s="18" t="s">
        <v>720</v>
      </c>
      <c r="C53" s="18" t="s">
        <v>1301</v>
      </c>
      <c r="D53" s="446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2.75" customHeight="1" x14ac:dyDescent="0.55000000000000004">
      <c r="A54" s="39">
        <v>47</v>
      </c>
      <c r="B54" s="18" t="s">
        <v>1302</v>
      </c>
      <c r="C54" s="449" t="s">
        <v>1303</v>
      </c>
      <c r="D54" s="446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2.75" customHeight="1" x14ac:dyDescent="0.55000000000000004">
      <c r="A55" s="39">
        <v>48</v>
      </c>
      <c r="B55" s="18" t="s">
        <v>1304</v>
      </c>
      <c r="C55" s="18" t="s">
        <v>1305</v>
      </c>
      <c r="D55" s="446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ht="12.75" customHeight="1" x14ac:dyDescent="0.55000000000000004">
      <c r="A56" s="39">
        <v>49</v>
      </c>
      <c r="B56" s="18" t="s">
        <v>1306</v>
      </c>
      <c r="C56" s="18" t="s">
        <v>1307</v>
      </c>
      <c r="D56" s="446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ht="12.75" customHeight="1" x14ac:dyDescent="0.55000000000000004">
      <c r="A57" s="39">
        <v>50</v>
      </c>
      <c r="B57" s="18" t="s">
        <v>1308</v>
      </c>
      <c r="C57" s="18" t="s">
        <v>1309</v>
      </c>
      <c r="D57" s="446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ht="12.75" customHeight="1" x14ac:dyDescent="0.55000000000000004">
      <c r="A58" s="39">
        <v>51</v>
      </c>
      <c r="B58" s="18" t="s">
        <v>1310</v>
      </c>
      <c r="C58" s="18" t="s">
        <v>1311</v>
      </c>
      <c r="D58" s="446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ht="12.75" customHeight="1" x14ac:dyDescent="0.55000000000000004">
      <c r="A59" s="39">
        <v>52</v>
      </c>
      <c r="B59" s="18" t="s">
        <v>1312</v>
      </c>
      <c r="C59" s="18" t="s">
        <v>1313</v>
      </c>
      <c r="D59" s="446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ht="12.75" customHeight="1" x14ac:dyDescent="0.55000000000000004">
      <c r="A60" s="39">
        <v>53</v>
      </c>
      <c r="B60" s="18" t="s">
        <v>1314</v>
      </c>
      <c r="C60" s="18" t="s">
        <v>1315</v>
      </c>
      <c r="D60" s="44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ht="12.75" customHeight="1" x14ac:dyDescent="0.55000000000000004">
      <c r="A61" s="39">
        <v>54</v>
      </c>
      <c r="B61" s="18" t="s">
        <v>1316</v>
      </c>
      <c r="C61" s="18" t="s">
        <v>1317</v>
      </c>
      <c r="D61" s="446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259" customFormat="1" ht="12.75" customHeight="1" x14ac:dyDescent="0.55000000000000004">
      <c r="A62" s="362">
        <v>55</v>
      </c>
      <c r="B62" s="450" t="s">
        <v>1318</v>
      </c>
      <c r="C62" s="450" t="s">
        <v>1319</v>
      </c>
      <c r="D62" s="451" t="s">
        <v>1320</v>
      </c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</row>
    <row r="63" spans="1:24" s="259" customFormat="1" ht="12.75" customHeight="1" x14ac:dyDescent="0.55000000000000004">
      <c r="A63" s="362">
        <v>56</v>
      </c>
      <c r="B63" s="450" t="s">
        <v>1321</v>
      </c>
      <c r="C63" s="450" t="s">
        <v>1322</v>
      </c>
      <c r="D63" s="452" t="s">
        <v>1323</v>
      </c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</row>
    <row r="64" spans="1:24" s="259" customFormat="1" ht="12.75" customHeight="1" x14ac:dyDescent="0.55000000000000004">
      <c r="A64" s="362">
        <v>57</v>
      </c>
      <c r="B64" s="450" t="s">
        <v>1324</v>
      </c>
      <c r="C64" s="450" t="s">
        <v>1325</v>
      </c>
      <c r="D64" s="452" t="s">
        <v>1326</v>
      </c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</row>
    <row r="65" spans="1:24" s="259" customFormat="1" ht="12.75" customHeight="1" x14ac:dyDescent="0.55000000000000004">
      <c r="A65" s="362">
        <v>58</v>
      </c>
      <c r="B65" s="450" t="s">
        <v>1327</v>
      </c>
      <c r="C65" s="450" t="s">
        <v>1328</v>
      </c>
      <c r="D65" s="452" t="s">
        <v>1329</v>
      </c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  <c r="T65" s="450"/>
      <c r="U65" s="450"/>
      <c r="V65" s="450"/>
      <c r="W65" s="450"/>
      <c r="X65" s="450"/>
    </row>
    <row r="66" spans="1:24" s="259" customFormat="1" ht="12.75" customHeight="1" x14ac:dyDescent="0.55000000000000004">
      <c r="A66" s="362">
        <v>59</v>
      </c>
      <c r="B66" s="450" t="s">
        <v>1330</v>
      </c>
      <c r="C66" s="450" t="s">
        <v>1331</v>
      </c>
      <c r="D66" s="452" t="s">
        <v>1332</v>
      </c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</row>
    <row r="67" spans="1:24" s="259" customFormat="1" ht="12.75" customHeight="1" x14ac:dyDescent="0.55000000000000004">
      <c r="A67" s="362" t="s">
        <v>1333</v>
      </c>
      <c r="B67" s="450" t="s">
        <v>1330</v>
      </c>
      <c r="C67" s="450" t="s">
        <v>1334</v>
      </c>
      <c r="D67" s="452" t="s">
        <v>1335</v>
      </c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</row>
    <row r="68" spans="1:24" s="259" customFormat="1" ht="12.95" customHeight="1" x14ac:dyDescent="0.55000000000000004">
      <c r="A68" s="396">
        <v>60</v>
      </c>
      <c r="B68" s="358" t="s">
        <v>1336</v>
      </c>
      <c r="C68" s="358" t="s">
        <v>1337</v>
      </c>
      <c r="D68" s="358" t="s">
        <v>1338</v>
      </c>
      <c r="E68" s="358" t="s">
        <v>1339</v>
      </c>
    </row>
    <row r="69" spans="1:24" s="259" customFormat="1" ht="12.95" customHeight="1" x14ac:dyDescent="0.55000000000000004">
      <c r="A69" s="396">
        <v>61</v>
      </c>
      <c r="B69" s="358" t="s">
        <v>1340</v>
      </c>
      <c r="C69" s="358" t="s">
        <v>1341</v>
      </c>
      <c r="D69" s="358" t="s">
        <v>1340</v>
      </c>
      <c r="E69" s="358" t="s">
        <v>1342</v>
      </c>
    </row>
  </sheetData>
  <mergeCells count="1">
    <mergeCell ref="A1:A2"/>
  </mergeCells>
  <hyperlinks>
    <hyperlink ref="D5" r:id="rId1" xr:uid="{00000000-0004-0000-0B00-000000000000}"/>
    <hyperlink ref="D6" r:id="rId2" xr:uid="{00000000-0004-0000-0B00-000001000000}"/>
    <hyperlink ref="D8" r:id="rId3" xr:uid="{00000000-0004-0000-0B00-000002000000}"/>
    <hyperlink ref="D10" r:id="rId4" xr:uid="{00000000-0004-0000-0B00-000003000000}"/>
    <hyperlink ref="D12" r:id="rId5" xr:uid="{00000000-0004-0000-0B00-000004000000}"/>
    <hyperlink ref="D14" r:id="rId6" xr:uid="{00000000-0004-0000-0B00-000005000000}"/>
    <hyperlink ref="D15" r:id="rId7" xr:uid="{00000000-0004-0000-0B00-000006000000}"/>
    <hyperlink ref="D17" r:id="rId8" xr:uid="{00000000-0004-0000-0B00-000007000000}"/>
    <hyperlink ref="D19" r:id="rId9" xr:uid="{00000000-0004-0000-0B00-000008000000}"/>
    <hyperlink ref="D22" r:id="rId10" xr:uid="{00000000-0004-0000-0B00-000009000000}"/>
    <hyperlink ref="D23" r:id="rId11" xr:uid="{00000000-0004-0000-0B00-00000A000000}"/>
    <hyperlink ref="D24" r:id="rId12" xr:uid="{00000000-0004-0000-0B00-00000B000000}"/>
    <hyperlink ref="D25" r:id="rId13" xr:uid="{00000000-0004-0000-0B00-00000C000000}"/>
    <hyperlink ref="D28" r:id="rId14" xr:uid="{00000000-0004-0000-0B00-00000D000000}"/>
    <hyperlink ref="D29" r:id="rId15" xr:uid="{00000000-0004-0000-0B00-00000E000000}"/>
    <hyperlink ref="D44" r:id="rId16" xr:uid="{00000000-0004-0000-0B00-00000F000000}"/>
    <hyperlink ref="D45" r:id="rId17" xr:uid="{00000000-0004-0000-0B00-000010000000}"/>
    <hyperlink ref="D62" r:id="rId18" xr:uid="{00000000-0004-0000-0B00-000011000000}"/>
    <hyperlink ref="D63" r:id="rId19" xr:uid="{00000000-0004-0000-0B00-000012000000}"/>
    <hyperlink ref="D64" r:id="rId20" xr:uid="{00000000-0004-0000-0B00-000013000000}"/>
    <hyperlink ref="D65" r:id="rId21" xr:uid="{00000000-0004-0000-0B00-000014000000}"/>
    <hyperlink ref="D66" r:id="rId22" xr:uid="{00000000-0004-0000-0B00-000015000000}"/>
    <hyperlink ref="D67" r:id="rId23" xr:uid="{00000000-0004-0000-0B00-000016000000}"/>
    <hyperlink ref="D68" r:id="rId24" xr:uid="{00000000-0004-0000-0B00-000017000000}"/>
    <hyperlink ref="E68" r:id="rId25" xr:uid="{00000000-0004-0000-0B00-000018000000}"/>
    <hyperlink ref="D69" r:id="rId26" xr:uid="{00000000-0004-0000-0B00-000019000000}"/>
    <hyperlink ref="E69" r:id="rId27" xr:uid="{00000000-0004-0000-0B00-00001A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00"/>
  </sheetPr>
  <dimension ref="A1:AMK32"/>
  <sheetViews>
    <sheetView topLeftCell="A7" zoomScaleNormal="100" workbookViewId="0">
      <selection activeCell="D26" sqref="D26"/>
    </sheetView>
  </sheetViews>
  <sheetFormatPr defaultRowHeight="19.5" x14ac:dyDescent="0.2"/>
  <cols>
    <col min="1" max="1" width="25.85546875" style="13" customWidth="1"/>
    <col min="2" max="2" width="16" style="13" customWidth="1"/>
    <col min="3" max="3" width="25.5703125" style="13" customWidth="1"/>
    <col min="4" max="4" width="35.85546875" style="13" customWidth="1"/>
    <col min="5" max="5" width="11.42578125" style="13"/>
    <col min="6" max="6" width="13" style="13" customWidth="1"/>
    <col min="7" max="7" width="17.28515625" style="13" customWidth="1"/>
    <col min="8" max="8" width="14" style="13" customWidth="1"/>
    <col min="9" max="9" width="16.140625" style="13" customWidth="1"/>
    <col min="10" max="1025" width="11.42578125" style="13"/>
  </cols>
  <sheetData>
    <row r="1" spans="1:1024" x14ac:dyDescent="0.2">
      <c r="A1" s="10" t="s">
        <v>45</v>
      </c>
      <c r="B1" s="38" t="s">
        <v>46</v>
      </c>
      <c r="C1" s="39"/>
      <c r="D1" s="40"/>
      <c r="E1" s="39"/>
      <c r="F1" s="39"/>
    </row>
    <row r="2" spans="1:1024" x14ac:dyDescent="0.2">
      <c r="A2" s="10"/>
      <c r="B2" s="41"/>
      <c r="C2" s="39"/>
      <c r="E2" s="39"/>
    </row>
    <row r="3" spans="1:1024" ht="28.5" x14ac:dyDescent="0.2">
      <c r="A3" s="37"/>
      <c r="B3" s="42"/>
      <c r="C3" s="39"/>
      <c r="D3" s="40"/>
      <c r="E3" s="39"/>
      <c r="F3" s="39"/>
    </row>
    <row r="4" spans="1:1024" x14ac:dyDescent="0.2">
      <c r="A4" s="43"/>
      <c r="B4" s="43"/>
      <c r="C4" s="43"/>
      <c r="D4" s="40"/>
      <c r="E4" s="39"/>
      <c r="F4" s="39"/>
    </row>
    <row r="5" spans="1:1024" ht="29.25" customHeight="1" x14ac:dyDescent="0.2">
      <c r="A5" s="44" t="s">
        <v>47</v>
      </c>
      <c r="B5" s="44" t="s">
        <v>48</v>
      </c>
      <c r="C5" s="44" t="s">
        <v>49</v>
      </c>
      <c r="D5" s="45" t="s">
        <v>50</v>
      </c>
      <c r="E5" s="46"/>
      <c r="F5" s="46"/>
      <c r="G5" s="47"/>
      <c r="H5" s="48"/>
      <c r="I5" s="47"/>
    </row>
    <row r="6" spans="1:1024" s="54" customFormat="1" ht="26.25" customHeight="1" x14ac:dyDescent="0.2">
      <c r="A6" s="49" t="s">
        <v>51</v>
      </c>
      <c r="B6" s="50"/>
      <c r="C6" s="51"/>
      <c r="D6" s="52"/>
      <c r="E6" s="53"/>
      <c r="F6" s="53"/>
      <c r="G6" s="13"/>
      <c r="H6" s="13"/>
      <c r="I6" s="13"/>
      <c r="J6" s="13"/>
      <c r="K6" s="13"/>
      <c r="AMJ6" s="55"/>
    </row>
    <row r="7" spans="1:1024" ht="27.75" customHeight="1" x14ac:dyDescent="0.2">
      <c r="A7" s="56" t="s">
        <v>52</v>
      </c>
      <c r="B7" s="57"/>
      <c r="C7" s="58"/>
      <c r="D7" s="59" t="s">
        <v>53</v>
      </c>
      <c r="E7" s="60"/>
      <c r="F7" s="60"/>
      <c r="G7" s="60"/>
      <c r="H7" s="60"/>
      <c r="I7" s="61"/>
    </row>
    <row r="8" spans="1:1024" ht="39" x14ac:dyDescent="0.2">
      <c r="A8" s="49" t="s">
        <v>54</v>
      </c>
      <c r="B8" s="62" t="s">
        <v>55</v>
      </c>
      <c r="C8" s="58"/>
      <c r="D8" s="63" t="s">
        <v>56</v>
      </c>
    </row>
    <row r="9" spans="1:1024" x14ac:dyDescent="0.2">
      <c r="A9" s="49"/>
      <c r="B9" s="62" t="s">
        <v>57</v>
      </c>
      <c r="C9" s="58"/>
      <c r="D9" s="64"/>
    </row>
    <row r="10" spans="1:1024" ht="21.75" customHeight="1" x14ac:dyDescent="0.2">
      <c r="A10" s="49" t="s">
        <v>58</v>
      </c>
      <c r="B10" s="62"/>
      <c r="C10" s="58"/>
      <c r="D10" s="64" t="s">
        <v>59</v>
      </c>
    </row>
    <row r="11" spans="1:1024" ht="39" x14ac:dyDescent="0.55000000000000004">
      <c r="A11" s="49" t="s">
        <v>60</v>
      </c>
      <c r="B11" s="65"/>
      <c r="C11" s="66"/>
      <c r="D11" s="63" t="s">
        <v>61</v>
      </c>
    </row>
    <row r="12" spans="1:1024" x14ac:dyDescent="0.55000000000000004">
      <c r="A12" s="49"/>
      <c r="B12" s="65"/>
      <c r="C12" s="66"/>
      <c r="D12" s="64"/>
    </row>
    <row r="13" spans="1:1024" x14ac:dyDescent="0.55000000000000004">
      <c r="A13" s="49"/>
      <c r="B13" s="65"/>
      <c r="C13" s="66"/>
      <c r="D13" s="64"/>
    </row>
    <row r="14" spans="1:1024" ht="39" x14ac:dyDescent="0.55000000000000004">
      <c r="A14" s="49" t="s">
        <v>62</v>
      </c>
      <c r="B14" s="65"/>
      <c r="C14" s="66"/>
      <c r="D14" s="63" t="s">
        <v>63</v>
      </c>
    </row>
    <row r="15" spans="1:1024" x14ac:dyDescent="0.2">
      <c r="A15" s="49"/>
      <c r="B15" s="62"/>
      <c r="C15" s="66"/>
      <c r="D15" s="64"/>
    </row>
    <row r="16" spans="1:1024" x14ac:dyDescent="0.55000000000000004">
      <c r="A16" s="49" t="s">
        <v>64</v>
      </c>
      <c r="B16" s="65"/>
      <c r="C16" s="66"/>
      <c r="D16" s="64" t="s">
        <v>65</v>
      </c>
    </row>
    <row r="17" spans="1:6" x14ac:dyDescent="0.2">
      <c r="A17" s="49"/>
      <c r="B17" s="62"/>
      <c r="C17" s="66"/>
      <c r="D17" s="64"/>
    </row>
    <row r="18" spans="1:6" ht="58.5" x14ac:dyDescent="0.2">
      <c r="A18" s="49" t="s">
        <v>66</v>
      </c>
      <c r="B18" s="62"/>
      <c r="C18" s="66"/>
      <c r="D18" s="63" t="s">
        <v>67</v>
      </c>
    </row>
    <row r="19" spans="1:6" x14ac:dyDescent="0.2">
      <c r="A19" s="49"/>
      <c r="B19" s="62"/>
      <c r="C19" s="66"/>
      <c r="D19" s="64"/>
    </row>
    <row r="20" spans="1:6" x14ac:dyDescent="0.2">
      <c r="A20" s="49"/>
      <c r="B20" s="62"/>
      <c r="C20" s="66"/>
      <c r="D20" s="64"/>
    </row>
    <row r="21" spans="1:6" x14ac:dyDescent="0.2">
      <c r="A21" s="49" t="s">
        <v>68</v>
      </c>
      <c r="B21" s="62" t="s">
        <v>69</v>
      </c>
      <c r="C21" s="66"/>
      <c r="D21" s="64" t="s">
        <v>70</v>
      </c>
    </row>
    <row r="22" spans="1:6" x14ac:dyDescent="0.2">
      <c r="A22" s="49"/>
      <c r="B22" s="62" t="s">
        <v>71</v>
      </c>
      <c r="C22" s="66"/>
      <c r="D22" s="64"/>
    </row>
    <row r="23" spans="1:6" x14ac:dyDescent="0.2">
      <c r="A23" s="49"/>
      <c r="B23" s="62" t="s">
        <v>72</v>
      </c>
      <c r="C23" s="66"/>
      <c r="D23" s="64"/>
    </row>
    <row r="24" spans="1:6" x14ac:dyDescent="0.2">
      <c r="A24" s="49"/>
      <c r="B24" s="62"/>
      <c r="C24" s="66"/>
      <c r="D24" s="64"/>
    </row>
    <row r="25" spans="1:6" ht="58.5" x14ac:dyDescent="0.2">
      <c r="A25" s="49" t="s">
        <v>73</v>
      </c>
      <c r="B25" s="62"/>
      <c r="C25" s="67"/>
      <c r="D25" s="63" t="s">
        <v>74</v>
      </c>
    </row>
    <row r="30" spans="1:6" x14ac:dyDescent="0.2">
      <c r="E30" s="68"/>
    </row>
    <row r="32" spans="1:6" x14ac:dyDescent="0.2">
      <c r="F32" s="69"/>
    </row>
  </sheetData>
  <mergeCells count="1">
    <mergeCell ref="A1:A2"/>
  </mergeCells>
  <dataValidations count="4">
    <dataValidation type="list" operator="equal" allowBlank="1" showErrorMessage="1" sqref="C11:C13" xr:uid="{00000000-0002-0000-0100-000000000000}">
      <formula1>"Arable,Beef,Dairy,Fruit,Lowland grazing,Mixed (arable/livestock),Other,Pigs,Potatoes,Poultry - layers,Poultry - meat,Sheep,Upland grazing,Vegetables,Vineyard,Processing,Winery,Non-agricultural business"</formula1>
      <formula2>0</formula2>
    </dataValidation>
    <dataValidation type="list" operator="equal" allowBlank="1" showErrorMessage="1" sqref="C14" xr:uid="{00000000-0002-0000-0100-000001000000}">
      <formula1>"Organic,Leaf Marque,Pasture for Life,Farm Wilder,A Greener World"</formula1>
      <formula2>0</formula2>
    </dataValidation>
    <dataValidation type="list" operator="equal" allowBlank="1" showErrorMessage="1" sqref="C16" xr:uid="{00000000-0002-0000-0100-000002000000}">
      <formula1>"Sandy/light,Sandy loam,Sandy clay loam,Sandy silt loam,Loam,Medium loam,Clay loam,Clay,Heavy clay,Silty,Silty clay loam,Chalk,Peat"</formula1>
      <formula2>0</formula2>
    </dataValidation>
    <dataValidation type="list" operator="equal" allowBlank="1" showErrorMessage="1" sqref="B25" xr:uid="{00000000-0002-0000-0100-000003000000}">
      <formula1>"Farm,Distribution,Point of sale"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3CA00"/>
  </sheetPr>
  <dimension ref="A1:AMK1002"/>
  <sheetViews>
    <sheetView zoomScaleNormal="100" workbookViewId="0">
      <selection activeCell="A5" sqref="A5"/>
    </sheetView>
  </sheetViews>
  <sheetFormatPr defaultRowHeight="19.5" x14ac:dyDescent="0.55000000000000004"/>
  <cols>
    <col min="1" max="1" width="35.5703125" style="70" customWidth="1"/>
    <col min="2" max="3" width="26.28515625" style="70" customWidth="1"/>
    <col min="4" max="4" width="16.7109375" style="70" customWidth="1"/>
    <col min="5" max="5" width="32" style="70" customWidth="1"/>
    <col min="6" max="6" width="11.42578125" style="70"/>
    <col min="7" max="7" width="47.7109375" style="71" customWidth="1"/>
    <col min="8" max="16" width="11.42578125" style="70"/>
    <col min="17" max="1006" width="14.42578125" style="70" customWidth="1"/>
    <col min="1007" max="1025" width="11.42578125" style="70"/>
  </cols>
  <sheetData>
    <row r="1" spans="1:16" x14ac:dyDescent="0.55000000000000004">
      <c r="A1" s="10" t="s">
        <v>75</v>
      </c>
      <c r="B1" s="38" t="s">
        <v>76</v>
      </c>
      <c r="C1" s="39"/>
      <c r="D1" s="40"/>
      <c r="E1" s="39"/>
      <c r="F1" s="39"/>
      <c r="G1" s="72"/>
      <c r="H1" s="39"/>
      <c r="I1" s="39"/>
      <c r="J1" s="39"/>
      <c r="K1" s="39"/>
      <c r="L1" s="39"/>
      <c r="M1" s="39"/>
      <c r="N1" s="39"/>
      <c r="O1" s="39"/>
      <c r="P1" s="39"/>
    </row>
    <row r="2" spans="1:16" ht="18.75" customHeight="1" x14ac:dyDescent="0.55000000000000004">
      <c r="A2" s="10"/>
      <c r="B2" s="73" t="s">
        <v>77</v>
      </c>
      <c r="C2" s="39"/>
      <c r="E2" s="39"/>
      <c r="G2" s="72"/>
      <c r="H2" s="39"/>
      <c r="I2" s="39"/>
      <c r="J2" s="39"/>
      <c r="K2" s="39"/>
      <c r="L2" s="39"/>
      <c r="M2" s="39"/>
      <c r="N2" s="39"/>
      <c r="O2" s="39"/>
      <c r="P2" s="39"/>
    </row>
    <row r="3" spans="1:16" ht="18.75" customHeight="1" x14ac:dyDescent="0.55000000000000004">
      <c r="A3" s="43"/>
      <c r="B3" s="42" t="s">
        <v>78</v>
      </c>
      <c r="C3" s="39"/>
      <c r="D3" s="40"/>
      <c r="E3" s="39"/>
      <c r="F3" s="39"/>
      <c r="G3" s="72"/>
      <c r="H3" s="39"/>
      <c r="I3" s="39"/>
      <c r="J3" s="39"/>
      <c r="K3" s="39"/>
      <c r="L3" s="39"/>
      <c r="M3" s="39"/>
      <c r="N3" s="39"/>
      <c r="O3" s="39"/>
      <c r="P3" s="39"/>
    </row>
    <row r="4" spans="1:16" ht="14.25" customHeight="1" x14ac:dyDescent="0.55000000000000004">
      <c r="A4" s="43"/>
      <c r="B4" s="43"/>
      <c r="C4" s="43"/>
      <c r="D4" s="40"/>
      <c r="E4" s="39"/>
      <c r="F4" s="39"/>
      <c r="G4" s="72"/>
      <c r="H4" s="39"/>
      <c r="I4" s="39"/>
      <c r="J4" s="39"/>
      <c r="K4" s="39"/>
      <c r="L4" s="39"/>
      <c r="M4" s="39"/>
      <c r="N4" s="39"/>
      <c r="O4" s="39"/>
      <c r="P4" s="39"/>
    </row>
    <row r="5" spans="1:16" ht="33" customHeight="1" x14ac:dyDescent="0.55000000000000004">
      <c r="A5" s="44" t="s">
        <v>47</v>
      </c>
      <c r="B5" s="44" t="s">
        <v>79</v>
      </c>
      <c r="C5" s="44" t="s">
        <v>80</v>
      </c>
      <c r="D5" s="45" t="s">
        <v>81</v>
      </c>
      <c r="E5" s="44" t="s">
        <v>50</v>
      </c>
      <c r="F5" s="44" t="s">
        <v>82</v>
      </c>
      <c r="G5" s="74" t="s">
        <v>83</v>
      </c>
      <c r="H5" s="75"/>
      <c r="I5" s="75"/>
      <c r="J5" s="75"/>
      <c r="K5" s="75"/>
      <c r="L5" s="75"/>
      <c r="M5" s="75"/>
      <c r="N5" s="75"/>
      <c r="O5" s="75"/>
      <c r="P5" s="75"/>
    </row>
    <row r="6" spans="1:16" ht="14.25" customHeight="1" x14ac:dyDescent="0.55000000000000004">
      <c r="A6" s="43"/>
      <c r="B6" s="43"/>
      <c r="C6" s="43"/>
      <c r="D6" s="40"/>
      <c r="E6" s="39"/>
      <c r="F6" s="39"/>
      <c r="G6" s="72"/>
      <c r="H6" s="39"/>
      <c r="I6" s="39"/>
      <c r="J6" s="39"/>
      <c r="K6" s="39"/>
      <c r="L6" s="39"/>
      <c r="M6" s="39"/>
      <c r="N6" s="39"/>
      <c r="O6" s="39"/>
      <c r="P6" s="39"/>
    </row>
    <row r="7" spans="1:16" ht="14.25" customHeight="1" x14ac:dyDescent="0.55000000000000004">
      <c r="A7" s="76" t="s">
        <v>84</v>
      </c>
      <c r="B7" s="77" t="s">
        <v>85</v>
      </c>
      <c r="C7" s="78"/>
      <c r="D7" s="79"/>
      <c r="E7" s="78"/>
      <c r="F7" s="78"/>
      <c r="G7" s="80"/>
      <c r="H7" s="78"/>
      <c r="I7" s="78"/>
      <c r="J7" s="78"/>
      <c r="K7" s="78"/>
      <c r="L7" s="78"/>
      <c r="M7" s="78"/>
      <c r="N7" s="78"/>
      <c r="O7" s="78"/>
      <c r="P7" s="78"/>
    </row>
    <row r="8" spans="1:16" ht="14.25" customHeight="1" x14ac:dyDescent="0.55000000000000004">
      <c r="A8" s="81" t="s">
        <v>86</v>
      </c>
      <c r="B8" s="81" t="s">
        <v>87</v>
      </c>
      <c r="C8" s="81" t="s">
        <v>88</v>
      </c>
      <c r="D8" s="82"/>
      <c r="E8" s="43" t="s">
        <v>89</v>
      </c>
      <c r="F8" s="83">
        <v>55</v>
      </c>
      <c r="G8" s="84" t="s">
        <v>90</v>
      </c>
      <c r="H8" s="39"/>
      <c r="I8" s="39"/>
      <c r="J8" s="39"/>
      <c r="K8" s="39"/>
      <c r="L8" s="39"/>
      <c r="M8" s="39"/>
      <c r="N8" s="39"/>
      <c r="O8" s="39"/>
      <c r="P8" s="39"/>
    </row>
    <row r="9" spans="1:16" ht="14.25" customHeight="1" x14ac:dyDescent="0.55000000000000004">
      <c r="A9" s="81"/>
      <c r="B9" s="81" t="s">
        <v>91</v>
      </c>
      <c r="C9" s="81" t="s">
        <v>88</v>
      </c>
      <c r="D9" s="85"/>
      <c r="E9" s="39"/>
      <c r="F9" s="83">
        <v>55</v>
      </c>
      <c r="G9" s="84" t="s">
        <v>90</v>
      </c>
      <c r="H9" s="39"/>
      <c r="I9" s="39"/>
      <c r="J9" s="39"/>
      <c r="K9" s="39"/>
      <c r="L9" s="39"/>
      <c r="M9" s="39"/>
      <c r="N9" s="39"/>
      <c r="O9" s="39"/>
      <c r="P9" s="39"/>
    </row>
    <row r="10" spans="1:16" ht="14.25" customHeight="1" x14ac:dyDescent="0.55000000000000004">
      <c r="A10" s="81"/>
      <c r="B10" s="81" t="s">
        <v>92</v>
      </c>
      <c r="C10" s="81" t="s">
        <v>88</v>
      </c>
      <c r="D10" s="85"/>
      <c r="E10" s="39"/>
      <c r="F10" s="83">
        <v>55</v>
      </c>
      <c r="G10" s="84" t="s">
        <v>90</v>
      </c>
      <c r="H10" s="39"/>
      <c r="I10" s="39"/>
      <c r="J10" s="39"/>
      <c r="K10" s="39"/>
      <c r="L10" s="39"/>
      <c r="M10" s="39"/>
      <c r="N10" s="39"/>
      <c r="O10" s="39"/>
      <c r="P10" s="39"/>
    </row>
    <row r="11" spans="1:16" ht="14.25" customHeight="1" x14ac:dyDescent="0.55000000000000004">
      <c r="A11" s="81" t="s">
        <v>93</v>
      </c>
      <c r="B11" s="81"/>
      <c r="C11" s="81" t="s">
        <v>88</v>
      </c>
      <c r="D11" s="85"/>
      <c r="E11" s="39"/>
      <c r="F11" s="83">
        <v>55</v>
      </c>
      <c r="G11" s="84" t="s">
        <v>90</v>
      </c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4.25" customHeight="1" x14ac:dyDescent="0.55000000000000004">
      <c r="A12" s="81" t="s">
        <v>94</v>
      </c>
      <c r="B12" s="81"/>
      <c r="C12" s="81" t="s">
        <v>88</v>
      </c>
      <c r="D12" s="85"/>
      <c r="E12" s="39"/>
      <c r="F12" s="83">
        <v>55</v>
      </c>
      <c r="G12" s="84" t="s">
        <v>90</v>
      </c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14.25" customHeight="1" x14ac:dyDescent="0.55000000000000004">
      <c r="A13" s="81" t="s">
        <v>95</v>
      </c>
      <c r="B13" s="81"/>
      <c r="C13" s="81" t="s">
        <v>88</v>
      </c>
      <c r="D13" s="86"/>
      <c r="E13" s="39"/>
      <c r="F13" s="83">
        <v>55</v>
      </c>
      <c r="G13" s="84" t="s">
        <v>90</v>
      </c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4.25" customHeight="1" x14ac:dyDescent="0.55000000000000004">
      <c r="A14" s="43"/>
      <c r="B14" s="87"/>
      <c r="C14" s="39"/>
      <c r="D14" s="88"/>
      <c r="E14" s="39"/>
      <c r="F14" s="83"/>
      <c r="G14" s="84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14.25" customHeight="1" x14ac:dyDescent="0.55000000000000004">
      <c r="A15" s="76" t="s">
        <v>96</v>
      </c>
      <c r="B15" s="77" t="s">
        <v>97</v>
      </c>
      <c r="C15" s="78"/>
      <c r="D15" s="79"/>
      <c r="E15" s="78"/>
      <c r="F15" s="89"/>
      <c r="G15" s="90"/>
      <c r="H15" s="78"/>
      <c r="I15" s="78"/>
      <c r="J15" s="78"/>
      <c r="K15" s="78"/>
      <c r="L15" s="78"/>
      <c r="M15" s="78"/>
      <c r="N15" s="78"/>
      <c r="O15" s="78"/>
      <c r="P15" s="78"/>
    </row>
    <row r="16" spans="1:16" ht="37.5" x14ac:dyDescent="0.55000000000000004">
      <c r="A16" s="81" t="s">
        <v>98</v>
      </c>
      <c r="B16" s="81" t="s">
        <v>99</v>
      </c>
      <c r="C16" s="81" t="s">
        <v>37</v>
      </c>
      <c r="D16" s="82"/>
      <c r="E16" s="91" t="s">
        <v>100</v>
      </c>
      <c r="F16" s="83">
        <v>55</v>
      </c>
      <c r="G16" s="84" t="s">
        <v>90</v>
      </c>
      <c r="H16" s="39"/>
      <c r="I16" s="39"/>
      <c r="J16" s="39"/>
      <c r="K16" s="39"/>
      <c r="L16" s="39"/>
      <c r="M16" s="39"/>
      <c r="N16" s="39"/>
      <c r="O16" s="39"/>
      <c r="P16" s="39"/>
    </row>
    <row r="17" spans="1:16" ht="14.25" customHeight="1" x14ac:dyDescent="0.55000000000000004">
      <c r="A17" s="81"/>
      <c r="B17" s="81"/>
      <c r="C17" s="81"/>
      <c r="D17" s="85"/>
      <c r="E17" s="39"/>
      <c r="F17" s="83">
        <v>55</v>
      </c>
      <c r="G17" s="84" t="s">
        <v>90</v>
      </c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37.5" x14ac:dyDescent="0.55000000000000004">
      <c r="A18" s="81"/>
      <c r="B18" s="81" t="s">
        <v>101</v>
      </c>
      <c r="C18" s="81" t="s">
        <v>37</v>
      </c>
      <c r="D18" s="85"/>
      <c r="E18" s="91" t="s">
        <v>102</v>
      </c>
      <c r="F18" s="83"/>
      <c r="G18" s="84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14.25" customHeight="1" x14ac:dyDescent="0.55000000000000004">
      <c r="A19" s="81"/>
      <c r="B19" s="81"/>
      <c r="C19" s="81" t="s">
        <v>103</v>
      </c>
      <c r="D19" s="85"/>
      <c r="E19" s="39"/>
      <c r="F19" s="83" t="s">
        <v>104</v>
      </c>
      <c r="G19" s="84" t="s">
        <v>105</v>
      </c>
      <c r="H19" s="39"/>
      <c r="I19" s="39"/>
      <c r="J19" s="39"/>
      <c r="K19" s="39"/>
      <c r="L19" s="39"/>
      <c r="M19" s="39"/>
      <c r="N19" s="39"/>
      <c r="O19" s="39"/>
      <c r="P19" s="39"/>
    </row>
    <row r="20" spans="1:16" ht="14.25" customHeight="1" x14ac:dyDescent="0.55000000000000004">
      <c r="A20" s="81"/>
      <c r="B20" s="81" t="s">
        <v>106</v>
      </c>
      <c r="C20" s="81" t="s">
        <v>37</v>
      </c>
      <c r="D20" s="85"/>
      <c r="E20" s="39" t="s">
        <v>107</v>
      </c>
      <c r="F20" s="83">
        <v>19</v>
      </c>
      <c r="G20" s="84" t="s">
        <v>108</v>
      </c>
      <c r="H20" s="39"/>
      <c r="I20" s="39"/>
      <c r="J20" s="39"/>
      <c r="K20" s="39"/>
      <c r="L20" s="39"/>
      <c r="M20" s="39"/>
      <c r="N20" s="39"/>
      <c r="O20" s="39"/>
      <c r="P20" s="39"/>
    </row>
    <row r="21" spans="1:16" ht="14.25" customHeight="1" x14ac:dyDescent="0.55000000000000004">
      <c r="A21" s="81" t="s">
        <v>109</v>
      </c>
      <c r="B21" s="81" t="s">
        <v>110</v>
      </c>
      <c r="C21" s="81" t="s">
        <v>37</v>
      </c>
      <c r="D21" s="86"/>
      <c r="E21" s="39" t="s">
        <v>111</v>
      </c>
      <c r="F21" s="83">
        <v>19</v>
      </c>
      <c r="G21" s="84" t="s">
        <v>108</v>
      </c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4.25" customHeight="1" x14ac:dyDescent="0.55000000000000004">
      <c r="A22" s="92"/>
      <c r="B22" s="39"/>
      <c r="C22" s="39"/>
      <c r="D22" s="88"/>
      <c r="E22" s="39"/>
      <c r="F22" s="83"/>
      <c r="G22" s="84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4.25" customHeight="1" x14ac:dyDescent="0.55000000000000004">
      <c r="A23" s="76" t="s">
        <v>112</v>
      </c>
      <c r="B23" s="77" t="s">
        <v>113</v>
      </c>
      <c r="C23" s="78"/>
      <c r="D23" s="79"/>
      <c r="E23" s="78"/>
      <c r="F23" s="89"/>
      <c r="G23" s="90"/>
      <c r="H23" s="78"/>
      <c r="I23" s="78"/>
      <c r="J23" s="78"/>
      <c r="K23" s="78"/>
      <c r="L23" s="78"/>
      <c r="M23" s="78"/>
      <c r="N23" s="78"/>
      <c r="O23" s="78"/>
      <c r="P23" s="78"/>
    </row>
    <row r="24" spans="1:16" ht="14.25" customHeight="1" x14ac:dyDescent="0.55000000000000004">
      <c r="A24" s="9" t="s">
        <v>114</v>
      </c>
      <c r="B24" s="81"/>
      <c r="C24" s="81" t="s">
        <v>115</v>
      </c>
      <c r="D24" s="82"/>
      <c r="E24" s="43" t="s">
        <v>89</v>
      </c>
      <c r="F24" s="83">
        <v>55</v>
      </c>
      <c r="G24" s="84" t="s">
        <v>90</v>
      </c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14.25" customHeight="1" x14ac:dyDescent="0.55000000000000004">
      <c r="A25" s="9"/>
      <c r="B25" s="81"/>
      <c r="C25" s="81" t="s">
        <v>116</v>
      </c>
      <c r="D25" s="85"/>
      <c r="E25" s="39"/>
      <c r="F25" s="83">
        <v>55</v>
      </c>
      <c r="G25" s="84" t="s">
        <v>90</v>
      </c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4.25" customHeight="1" x14ac:dyDescent="0.55000000000000004">
      <c r="A26" s="9" t="s">
        <v>117</v>
      </c>
      <c r="B26" s="81"/>
      <c r="C26" s="81" t="s">
        <v>115</v>
      </c>
      <c r="D26" s="85"/>
      <c r="E26" s="39"/>
      <c r="F26" s="83">
        <v>55</v>
      </c>
      <c r="G26" s="84" t="s">
        <v>90</v>
      </c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4.25" customHeight="1" x14ac:dyDescent="0.55000000000000004">
      <c r="A27" s="9"/>
      <c r="B27" s="81"/>
      <c r="C27" s="81" t="s">
        <v>116</v>
      </c>
      <c r="D27" s="85"/>
      <c r="E27" s="39"/>
      <c r="F27" s="83">
        <v>55</v>
      </c>
      <c r="G27" s="84" t="s">
        <v>90</v>
      </c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4.25" customHeight="1" x14ac:dyDescent="0.55000000000000004">
      <c r="A28" s="93" t="s">
        <v>118</v>
      </c>
      <c r="B28" s="81"/>
      <c r="C28" s="81" t="s">
        <v>119</v>
      </c>
      <c r="D28" s="85"/>
      <c r="E28" s="39"/>
      <c r="F28" s="83">
        <v>55</v>
      </c>
      <c r="G28" s="84" t="s">
        <v>90</v>
      </c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4.25" customHeight="1" x14ac:dyDescent="0.55000000000000004">
      <c r="A29" s="93" t="s">
        <v>120</v>
      </c>
      <c r="B29" s="81"/>
      <c r="C29" s="81" t="s">
        <v>115</v>
      </c>
      <c r="D29" s="85"/>
      <c r="E29" s="39"/>
      <c r="F29" s="83">
        <v>55</v>
      </c>
      <c r="G29" s="84" t="s">
        <v>90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4.25" customHeight="1" x14ac:dyDescent="0.55000000000000004">
      <c r="A30" s="81"/>
      <c r="B30" s="81"/>
      <c r="C30" s="81" t="s">
        <v>121</v>
      </c>
      <c r="D30" s="85"/>
      <c r="E30" s="39"/>
      <c r="F30" s="83">
        <v>55</v>
      </c>
      <c r="G30" s="84" t="s">
        <v>90</v>
      </c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4.25" customHeight="1" x14ac:dyDescent="0.55000000000000004">
      <c r="A31" s="81" t="s">
        <v>122</v>
      </c>
      <c r="B31" s="81"/>
      <c r="C31" s="81" t="s">
        <v>21</v>
      </c>
      <c r="D31" s="85"/>
      <c r="E31" s="39"/>
      <c r="F31" s="83">
        <v>55</v>
      </c>
      <c r="G31" s="84" t="s">
        <v>90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4.25" customHeight="1" x14ac:dyDescent="0.55000000000000004">
      <c r="A32" s="81"/>
      <c r="B32" s="81"/>
      <c r="C32" s="81" t="s">
        <v>121</v>
      </c>
      <c r="D32" s="85"/>
      <c r="E32" s="39"/>
      <c r="F32" s="83">
        <v>55</v>
      </c>
      <c r="G32" s="84" t="s">
        <v>90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4.25" customHeight="1" x14ac:dyDescent="0.55000000000000004">
      <c r="A33" s="81"/>
      <c r="B33" s="81" t="s">
        <v>123</v>
      </c>
      <c r="C33" s="81" t="s">
        <v>37</v>
      </c>
      <c r="D33" s="85"/>
      <c r="E33" s="39"/>
      <c r="F33" s="83">
        <v>38</v>
      </c>
      <c r="G33" s="84" t="s">
        <v>124</v>
      </c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4.25" customHeight="1" x14ac:dyDescent="0.55000000000000004">
      <c r="A34" s="81" t="s">
        <v>125</v>
      </c>
      <c r="B34" s="81" t="s">
        <v>126</v>
      </c>
      <c r="C34" s="81" t="s">
        <v>37</v>
      </c>
      <c r="D34" s="86"/>
      <c r="E34" s="39" t="s">
        <v>127</v>
      </c>
      <c r="F34" s="83">
        <v>38</v>
      </c>
      <c r="G34" s="84" t="s">
        <v>124</v>
      </c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14.25" customHeight="1" x14ac:dyDescent="0.55000000000000004">
      <c r="A35" s="92"/>
      <c r="B35" s="39"/>
      <c r="C35" s="39"/>
      <c r="D35" s="88"/>
      <c r="E35" s="39"/>
      <c r="F35" s="83"/>
      <c r="G35" s="84"/>
      <c r="H35" s="39"/>
      <c r="I35" s="39"/>
      <c r="J35" s="39"/>
      <c r="K35" s="39"/>
      <c r="L35" s="39"/>
      <c r="M35" s="39"/>
      <c r="N35" s="39"/>
      <c r="O35" s="39"/>
      <c r="P35" s="39"/>
    </row>
    <row r="36" spans="1:16" ht="14.25" customHeight="1" x14ac:dyDescent="0.55000000000000004">
      <c r="A36" s="76" t="s">
        <v>128</v>
      </c>
      <c r="B36" s="77" t="s">
        <v>129</v>
      </c>
      <c r="C36" s="78"/>
      <c r="D36" s="79"/>
      <c r="E36" s="78"/>
      <c r="F36" s="89"/>
      <c r="G36" s="90"/>
      <c r="H36" s="78"/>
      <c r="I36" s="78"/>
      <c r="J36" s="78"/>
      <c r="K36" s="78"/>
      <c r="L36" s="78"/>
      <c r="M36" s="78"/>
      <c r="N36" s="78"/>
      <c r="O36" s="78"/>
      <c r="P36" s="78"/>
    </row>
    <row r="37" spans="1:16" ht="14.25" customHeight="1" x14ac:dyDescent="0.55000000000000004">
      <c r="A37" s="81" t="s">
        <v>130</v>
      </c>
      <c r="B37" s="81" t="s">
        <v>131</v>
      </c>
      <c r="C37" s="81" t="s">
        <v>21</v>
      </c>
      <c r="D37" s="82"/>
      <c r="E37" s="43" t="s">
        <v>89</v>
      </c>
      <c r="F37" s="83">
        <v>55</v>
      </c>
      <c r="G37" s="84" t="s">
        <v>90</v>
      </c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14.25" customHeight="1" x14ac:dyDescent="0.55000000000000004">
      <c r="A38" s="81"/>
      <c r="B38" s="81" t="s">
        <v>132</v>
      </c>
      <c r="C38" s="81" t="s">
        <v>21</v>
      </c>
      <c r="D38" s="85"/>
      <c r="E38" s="39"/>
      <c r="F38" s="83">
        <v>55</v>
      </c>
      <c r="G38" s="84" t="s">
        <v>90</v>
      </c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4.25" customHeight="1" x14ac:dyDescent="0.55000000000000004">
      <c r="A39" s="81"/>
      <c r="B39" s="81" t="s">
        <v>133</v>
      </c>
      <c r="C39" s="81" t="s">
        <v>21</v>
      </c>
      <c r="D39" s="85"/>
      <c r="E39" s="39"/>
      <c r="F39" s="83">
        <v>55</v>
      </c>
      <c r="G39" s="84" t="s">
        <v>90</v>
      </c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14.25" customHeight="1" x14ac:dyDescent="0.55000000000000004">
      <c r="A40" s="81" t="s">
        <v>134</v>
      </c>
      <c r="B40" s="81"/>
      <c r="C40" s="81" t="s">
        <v>21</v>
      </c>
      <c r="D40" s="85"/>
      <c r="E40" s="39"/>
      <c r="F40" s="83">
        <v>55</v>
      </c>
      <c r="G40" s="84" t="s">
        <v>90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56.25" x14ac:dyDescent="0.55000000000000004">
      <c r="A41" s="81" t="s">
        <v>135</v>
      </c>
      <c r="B41" s="81"/>
      <c r="C41" s="81" t="s">
        <v>136</v>
      </c>
      <c r="D41" s="86"/>
      <c r="E41" s="94" t="s">
        <v>137</v>
      </c>
      <c r="F41" s="83">
        <v>55</v>
      </c>
      <c r="G41" s="84" t="s">
        <v>90</v>
      </c>
      <c r="H41" s="39"/>
      <c r="I41" s="39"/>
      <c r="J41" s="39"/>
      <c r="K41" s="39"/>
      <c r="L41" s="39"/>
      <c r="M41" s="39"/>
      <c r="N41" s="39"/>
      <c r="O41" s="39"/>
      <c r="P41" s="39"/>
    </row>
    <row r="42" spans="1:16" ht="14.25" customHeight="1" x14ac:dyDescent="0.55000000000000004">
      <c r="A42" s="92"/>
      <c r="B42" s="39"/>
      <c r="C42" s="39"/>
      <c r="D42" s="88"/>
      <c r="E42" s="39"/>
      <c r="F42" s="83"/>
      <c r="G42" s="84"/>
      <c r="H42" s="39"/>
      <c r="I42" s="39"/>
      <c r="J42" s="39"/>
      <c r="K42" s="39"/>
      <c r="L42" s="39"/>
      <c r="M42" s="39"/>
      <c r="N42" s="39"/>
      <c r="O42" s="39"/>
      <c r="P42" s="39"/>
    </row>
    <row r="43" spans="1:16" ht="14.25" customHeight="1" x14ac:dyDescent="0.55000000000000004">
      <c r="A43" s="76" t="s">
        <v>138</v>
      </c>
      <c r="B43" s="78"/>
      <c r="C43" s="78"/>
      <c r="D43" s="78"/>
      <c r="E43" s="78"/>
      <c r="F43" s="89"/>
      <c r="G43" s="90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14.25" customHeight="1" x14ac:dyDescent="0.55000000000000004">
      <c r="A44" s="95" t="s">
        <v>139</v>
      </c>
      <c r="B44" s="96"/>
      <c r="C44" s="97" t="s">
        <v>140</v>
      </c>
      <c r="D44" s="98"/>
      <c r="E44" s="39"/>
      <c r="F44" s="83">
        <v>19</v>
      </c>
      <c r="G44" s="84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4.25" customHeight="1" x14ac:dyDescent="0.55000000000000004">
      <c r="A45" s="92"/>
      <c r="B45" s="39"/>
      <c r="C45" s="39"/>
      <c r="D45" s="88"/>
      <c r="E45" s="39"/>
      <c r="F45" s="83"/>
      <c r="G45" s="84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14.25" customHeight="1" x14ac:dyDescent="0.55000000000000004">
      <c r="A46" s="76" t="s">
        <v>141</v>
      </c>
      <c r="B46" s="78"/>
      <c r="C46" s="78"/>
      <c r="D46" s="79"/>
      <c r="E46" s="78"/>
      <c r="F46" s="89"/>
      <c r="G46" s="90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14.25" customHeight="1" x14ac:dyDescent="0.55000000000000004">
      <c r="A47" s="39"/>
      <c r="B47" s="39"/>
      <c r="C47" s="39"/>
      <c r="D47" s="88"/>
      <c r="E47" s="39"/>
      <c r="F47" s="83"/>
      <c r="G47" s="84"/>
      <c r="H47" s="39"/>
      <c r="I47" s="39"/>
      <c r="J47" s="39"/>
      <c r="K47" s="39"/>
      <c r="L47" s="39"/>
      <c r="M47" s="39"/>
      <c r="N47" s="39"/>
      <c r="O47" s="39"/>
      <c r="P47" s="39"/>
    </row>
    <row r="48" spans="1:16" ht="14.25" customHeight="1" x14ac:dyDescent="0.55000000000000004">
      <c r="A48" s="72" t="s">
        <v>142</v>
      </c>
      <c r="B48" s="39"/>
      <c r="C48" s="39"/>
      <c r="D48" s="88"/>
      <c r="E48" s="39"/>
      <c r="F48" s="83"/>
      <c r="G48" s="84"/>
      <c r="H48" s="39"/>
      <c r="I48" s="39"/>
      <c r="J48" s="39"/>
      <c r="K48" s="39"/>
      <c r="L48" s="39"/>
      <c r="M48" s="39"/>
      <c r="N48" s="39"/>
      <c r="O48" s="39"/>
      <c r="P48" s="39"/>
    </row>
    <row r="49" spans="1:16" ht="14.25" customHeight="1" x14ac:dyDescent="0.55000000000000004">
      <c r="A49" s="99" t="s">
        <v>143</v>
      </c>
      <c r="B49" s="39"/>
      <c r="C49" s="100"/>
      <c r="D49" s="100"/>
      <c r="E49" s="39"/>
      <c r="F49" s="101" t="s">
        <v>144</v>
      </c>
      <c r="G49" s="84"/>
      <c r="H49" s="39"/>
      <c r="I49" s="39"/>
      <c r="J49" s="39"/>
      <c r="K49" s="39"/>
      <c r="L49" s="39"/>
      <c r="M49" s="39"/>
      <c r="N49" s="39"/>
      <c r="O49" s="39"/>
      <c r="P49" s="39"/>
    </row>
    <row r="50" spans="1:16" ht="15" customHeight="1" x14ac:dyDescent="0.55000000000000004">
      <c r="A50" s="102"/>
      <c r="B50" s="102"/>
      <c r="C50" s="102"/>
      <c r="D50" s="102"/>
      <c r="E50" s="39"/>
      <c r="F50" s="103"/>
      <c r="G50" s="84"/>
      <c r="H50" s="39"/>
      <c r="I50" s="39"/>
      <c r="J50" s="39"/>
      <c r="K50" s="39"/>
      <c r="L50" s="39"/>
      <c r="M50" s="39"/>
      <c r="N50" s="39"/>
      <c r="O50" s="39"/>
      <c r="P50" s="39"/>
    </row>
    <row r="51" spans="1:16" x14ac:dyDescent="0.55000000000000004">
      <c r="A51" s="104" t="s">
        <v>145</v>
      </c>
      <c r="B51" s="104"/>
      <c r="C51" s="104"/>
      <c r="D51" s="104" t="s">
        <v>146</v>
      </c>
      <c r="E51" s="105"/>
      <c r="F51" s="106"/>
      <c r="G51" s="107"/>
      <c r="H51" s="105"/>
      <c r="I51" s="105"/>
      <c r="J51" s="105"/>
      <c r="K51" s="105"/>
      <c r="L51" s="105"/>
      <c r="M51" s="105"/>
      <c r="N51" s="105"/>
      <c r="O51" s="105"/>
      <c r="P51" s="105"/>
    </row>
    <row r="52" spans="1:16" ht="14.25" customHeight="1" x14ac:dyDescent="0.55000000000000004">
      <c r="A52" s="108" t="s">
        <v>147</v>
      </c>
      <c r="B52" s="81" t="s">
        <v>148</v>
      </c>
      <c r="C52" s="81" t="s">
        <v>86</v>
      </c>
      <c r="D52" s="82"/>
      <c r="E52" s="39"/>
      <c r="F52" s="83" t="s">
        <v>104</v>
      </c>
      <c r="G52" s="84" t="s">
        <v>149</v>
      </c>
      <c r="H52" s="39"/>
      <c r="I52" s="39"/>
      <c r="J52" s="39"/>
      <c r="K52" s="39"/>
      <c r="L52" s="39"/>
      <c r="M52" s="39"/>
      <c r="N52" s="39"/>
      <c r="O52" s="39"/>
      <c r="P52" s="39"/>
    </row>
    <row r="53" spans="1:16" ht="37.5" x14ac:dyDescent="0.55000000000000004">
      <c r="A53" s="109" t="s">
        <v>150</v>
      </c>
      <c r="B53" s="81"/>
      <c r="C53" s="81" t="s">
        <v>93</v>
      </c>
      <c r="D53" s="85"/>
      <c r="E53" s="39"/>
      <c r="F53" s="83" t="s">
        <v>104</v>
      </c>
      <c r="G53" s="84" t="s">
        <v>149</v>
      </c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36" customHeight="1" x14ac:dyDescent="0.55000000000000004">
      <c r="A54" s="81"/>
      <c r="B54" s="81" t="s">
        <v>151</v>
      </c>
      <c r="C54" s="110" t="s">
        <v>152</v>
      </c>
      <c r="D54" s="86"/>
      <c r="E54" s="111" t="s">
        <v>153</v>
      </c>
      <c r="F54" s="83" t="s">
        <v>104</v>
      </c>
      <c r="G54" s="84" t="s">
        <v>154</v>
      </c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4.25" customHeight="1" x14ac:dyDescent="0.55000000000000004">
      <c r="A55" s="39"/>
      <c r="B55" s="39"/>
      <c r="C55" s="39"/>
      <c r="D55" s="40" t="s">
        <v>155</v>
      </c>
      <c r="E55" s="39"/>
      <c r="F55" s="83"/>
      <c r="G55" s="84"/>
      <c r="H55" s="39"/>
      <c r="I55" s="39"/>
      <c r="J55" s="39"/>
      <c r="K55" s="39"/>
      <c r="L55" s="39"/>
      <c r="M55" s="39"/>
      <c r="N55" s="39"/>
      <c r="O55" s="39"/>
      <c r="P55" s="39"/>
    </row>
    <row r="56" spans="1:16" ht="37.5" x14ac:dyDescent="0.55000000000000004">
      <c r="A56" s="112" t="s">
        <v>156</v>
      </c>
      <c r="B56" s="81" t="s">
        <v>157</v>
      </c>
      <c r="C56" s="81" t="s">
        <v>86</v>
      </c>
      <c r="D56" s="82"/>
      <c r="E56" s="94" t="s">
        <v>158</v>
      </c>
      <c r="F56" s="83">
        <v>55</v>
      </c>
      <c r="G56" s="84" t="s">
        <v>90</v>
      </c>
      <c r="H56" s="39"/>
      <c r="I56" s="39"/>
      <c r="J56" s="39"/>
      <c r="K56" s="39"/>
      <c r="L56" s="39"/>
      <c r="M56" s="39"/>
      <c r="N56" s="39"/>
      <c r="O56" s="39"/>
      <c r="P56" s="39"/>
    </row>
    <row r="57" spans="1:16" ht="37.5" x14ac:dyDescent="0.55000000000000004">
      <c r="A57" s="81"/>
      <c r="B57" s="81"/>
      <c r="C57" s="81" t="s">
        <v>93</v>
      </c>
      <c r="D57" s="85"/>
      <c r="E57" s="94" t="s">
        <v>159</v>
      </c>
      <c r="F57" s="83">
        <v>55</v>
      </c>
      <c r="G57" s="84" t="s">
        <v>90</v>
      </c>
      <c r="H57" s="39"/>
      <c r="I57" s="39"/>
      <c r="J57" s="39"/>
      <c r="K57" s="39"/>
      <c r="L57" s="39"/>
      <c r="M57" s="39"/>
      <c r="N57" s="39"/>
      <c r="O57" s="39"/>
      <c r="P57" s="39"/>
    </row>
    <row r="58" spans="1:16" ht="14.25" customHeight="1" x14ac:dyDescent="0.55000000000000004">
      <c r="A58" s="81"/>
      <c r="B58" s="81"/>
      <c r="C58" s="81" t="s">
        <v>160</v>
      </c>
      <c r="D58" s="85"/>
      <c r="E58" s="39"/>
      <c r="F58" s="83">
        <v>55</v>
      </c>
      <c r="G58" s="84" t="s">
        <v>90</v>
      </c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4.25" customHeight="1" x14ac:dyDescent="0.55000000000000004">
      <c r="A59" s="81"/>
      <c r="B59" s="81"/>
      <c r="C59" s="81" t="s">
        <v>161</v>
      </c>
      <c r="D59" s="85"/>
      <c r="E59" s="39"/>
      <c r="F59" s="83">
        <v>55</v>
      </c>
      <c r="G59" s="84" t="s">
        <v>90</v>
      </c>
      <c r="H59" s="39"/>
      <c r="I59" s="39"/>
      <c r="J59" s="39"/>
      <c r="K59" s="39"/>
      <c r="L59" s="39"/>
      <c r="M59" s="39"/>
      <c r="N59" s="39"/>
      <c r="O59" s="39"/>
      <c r="P59" s="39"/>
    </row>
    <row r="60" spans="1:16" ht="14.25" customHeight="1" x14ac:dyDescent="0.55000000000000004">
      <c r="A60" s="81"/>
      <c r="B60" s="81" t="s">
        <v>162</v>
      </c>
      <c r="C60" s="81" t="s">
        <v>86</v>
      </c>
      <c r="D60" s="85"/>
      <c r="E60" s="39"/>
      <c r="F60" s="83">
        <v>55</v>
      </c>
      <c r="G60" s="84" t="s">
        <v>90</v>
      </c>
      <c r="H60" s="39"/>
      <c r="I60" s="39"/>
      <c r="J60" s="39"/>
      <c r="K60" s="39"/>
      <c r="L60" s="39"/>
      <c r="M60" s="39"/>
      <c r="N60" s="39"/>
      <c r="O60" s="39"/>
      <c r="P60" s="39"/>
    </row>
    <row r="61" spans="1:16" ht="14.25" customHeight="1" x14ac:dyDescent="0.55000000000000004">
      <c r="A61" s="81"/>
      <c r="B61" s="81"/>
      <c r="C61" s="81" t="s">
        <v>93</v>
      </c>
      <c r="D61" s="85"/>
      <c r="E61" s="39"/>
      <c r="F61" s="83">
        <v>55</v>
      </c>
      <c r="G61" s="84" t="s">
        <v>90</v>
      </c>
      <c r="H61" s="43"/>
      <c r="I61" s="43"/>
      <c r="J61" s="40"/>
      <c r="K61" s="39"/>
      <c r="L61" s="39"/>
      <c r="M61" s="39"/>
      <c r="N61" s="39"/>
      <c r="O61" s="39"/>
      <c r="P61" s="39"/>
    </row>
    <row r="62" spans="1:16" ht="14.25" customHeight="1" x14ac:dyDescent="0.55000000000000004">
      <c r="A62" s="81"/>
      <c r="B62" s="81"/>
      <c r="C62" s="81" t="s">
        <v>160</v>
      </c>
      <c r="D62" s="85"/>
      <c r="E62" s="39"/>
      <c r="F62" s="83">
        <v>55</v>
      </c>
      <c r="G62" s="84" t="s">
        <v>90</v>
      </c>
      <c r="H62" s="43"/>
      <c r="I62" s="43"/>
      <c r="J62" s="40"/>
      <c r="K62" s="39"/>
      <c r="L62" s="39"/>
      <c r="M62" s="39"/>
      <c r="N62" s="39"/>
      <c r="O62" s="39"/>
      <c r="P62" s="39"/>
    </row>
    <row r="63" spans="1:16" ht="14.25" customHeight="1" x14ac:dyDescent="0.55000000000000004">
      <c r="A63" s="81"/>
      <c r="B63" s="81"/>
      <c r="C63" s="81" t="s">
        <v>161</v>
      </c>
      <c r="D63" s="85"/>
      <c r="E63" s="39"/>
      <c r="F63" s="83">
        <v>55</v>
      </c>
      <c r="G63" s="84" t="s">
        <v>90</v>
      </c>
      <c r="H63" s="43"/>
      <c r="I63" s="43"/>
      <c r="J63" s="40"/>
      <c r="K63" s="39"/>
      <c r="L63" s="39"/>
      <c r="M63" s="39"/>
      <c r="N63" s="39"/>
      <c r="O63" s="39"/>
      <c r="P63" s="39"/>
    </row>
    <row r="64" spans="1:16" ht="14.25" customHeight="1" x14ac:dyDescent="0.55000000000000004">
      <c r="A64" s="81"/>
      <c r="B64" s="81" t="s">
        <v>163</v>
      </c>
      <c r="C64" s="81" t="s">
        <v>86</v>
      </c>
      <c r="D64" s="85"/>
      <c r="E64" s="39"/>
      <c r="F64" s="83">
        <v>55</v>
      </c>
      <c r="G64" s="84" t="s">
        <v>90</v>
      </c>
      <c r="H64" s="39"/>
      <c r="I64" s="39"/>
      <c r="J64" s="39"/>
      <c r="K64" s="39"/>
      <c r="L64" s="39"/>
      <c r="M64" s="39"/>
      <c r="N64" s="39"/>
      <c r="O64" s="39"/>
      <c r="P64" s="39"/>
    </row>
    <row r="65" spans="1:16" ht="14.25" customHeight="1" x14ac:dyDescent="0.55000000000000004">
      <c r="A65" s="81"/>
      <c r="B65" s="81"/>
      <c r="C65" s="81" t="s">
        <v>93</v>
      </c>
      <c r="D65" s="85"/>
      <c r="E65" s="39"/>
      <c r="F65" s="83">
        <v>55</v>
      </c>
      <c r="G65" s="84" t="s">
        <v>90</v>
      </c>
      <c r="H65" s="39"/>
      <c r="I65" s="39"/>
      <c r="J65" s="39"/>
      <c r="K65" s="39"/>
      <c r="L65" s="39"/>
      <c r="M65" s="39"/>
      <c r="N65" s="39"/>
      <c r="O65" s="39"/>
      <c r="P65" s="39"/>
    </row>
    <row r="66" spans="1:16" ht="14.25" customHeight="1" x14ac:dyDescent="0.55000000000000004">
      <c r="A66" s="81"/>
      <c r="B66" s="81"/>
      <c r="C66" s="81" t="s">
        <v>160</v>
      </c>
      <c r="D66" s="85"/>
      <c r="E66" s="39"/>
      <c r="F66" s="83">
        <v>55</v>
      </c>
      <c r="G66" s="84" t="s">
        <v>90</v>
      </c>
      <c r="H66" s="39"/>
      <c r="I66" s="39"/>
      <c r="J66" s="39"/>
      <c r="K66" s="39"/>
      <c r="L66" s="39"/>
      <c r="M66" s="39"/>
      <c r="N66" s="39"/>
      <c r="O66" s="39"/>
      <c r="P66" s="39"/>
    </row>
    <row r="67" spans="1:16" ht="14.25" customHeight="1" x14ac:dyDescent="0.55000000000000004">
      <c r="A67" s="81"/>
      <c r="B67" s="81"/>
      <c r="C67" s="81" t="s">
        <v>161</v>
      </c>
      <c r="D67" s="85"/>
      <c r="E67" s="39"/>
      <c r="F67" s="83">
        <v>55</v>
      </c>
      <c r="G67" s="84" t="s">
        <v>90</v>
      </c>
      <c r="H67" s="39"/>
      <c r="I67" s="39"/>
      <c r="J67" s="39"/>
      <c r="K67" s="39"/>
      <c r="L67" s="39"/>
      <c r="M67" s="39"/>
      <c r="N67" s="39"/>
      <c r="O67" s="39"/>
      <c r="P67" s="39"/>
    </row>
    <row r="68" spans="1:16" ht="14.25" customHeight="1" x14ac:dyDescent="0.55000000000000004">
      <c r="A68" s="81"/>
      <c r="B68" s="81" t="s">
        <v>164</v>
      </c>
      <c r="C68" s="81" t="s">
        <v>99</v>
      </c>
      <c r="D68" s="86"/>
      <c r="E68" s="39"/>
      <c r="F68" s="83">
        <v>55</v>
      </c>
      <c r="G68" s="84" t="s">
        <v>90</v>
      </c>
      <c r="H68" s="39"/>
      <c r="I68" s="39"/>
      <c r="J68" s="39"/>
      <c r="K68" s="39"/>
      <c r="L68" s="39"/>
      <c r="M68" s="39"/>
      <c r="N68" s="39"/>
      <c r="O68" s="39"/>
      <c r="P68" s="39"/>
    </row>
    <row r="69" spans="1:16" ht="14.25" customHeight="1" x14ac:dyDescent="0.55000000000000004">
      <c r="A69" s="39"/>
      <c r="B69" s="39"/>
      <c r="C69" s="39"/>
      <c r="D69" s="88"/>
      <c r="E69" s="39"/>
      <c r="F69" s="83"/>
      <c r="G69" s="84"/>
      <c r="H69" s="39"/>
      <c r="I69" s="39"/>
      <c r="J69" s="39"/>
      <c r="K69" s="39"/>
      <c r="L69" s="39"/>
      <c r="M69" s="39"/>
      <c r="N69" s="39"/>
      <c r="O69" s="39"/>
      <c r="P69" s="39"/>
    </row>
    <row r="70" spans="1:16" ht="14.25" customHeight="1" x14ac:dyDescent="0.55000000000000004">
      <c r="A70" s="76" t="s">
        <v>165</v>
      </c>
      <c r="B70" s="80" t="s">
        <v>166</v>
      </c>
      <c r="C70" s="78"/>
      <c r="D70" s="79"/>
      <c r="E70" s="78"/>
      <c r="F70" s="89"/>
      <c r="G70" s="90"/>
      <c r="H70" s="78"/>
      <c r="I70" s="78"/>
      <c r="J70" s="78"/>
      <c r="K70" s="78"/>
      <c r="L70" s="78"/>
      <c r="M70" s="78"/>
      <c r="N70" s="78"/>
      <c r="O70" s="78"/>
      <c r="P70" s="78"/>
    </row>
    <row r="71" spans="1:16" ht="14.25" customHeight="1" x14ac:dyDescent="0.55000000000000004">
      <c r="A71" s="39"/>
      <c r="B71" s="39"/>
      <c r="C71" s="39"/>
      <c r="D71" s="100"/>
      <c r="E71" s="39"/>
      <c r="F71" s="83"/>
      <c r="G71" s="84"/>
      <c r="H71" s="39"/>
      <c r="I71" s="39"/>
      <c r="J71" s="39"/>
      <c r="K71" s="39"/>
      <c r="L71" s="39"/>
      <c r="M71" s="39"/>
      <c r="N71" s="39"/>
      <c r="O71" s="39"/>
      <c r="P71" s="39"/>
    </row>
    <row r="72" spans="1:16" ht="14.25" customHeight="1" x14ac:dyDescent="0.55000000000000004">
      <c r="A72" s="113" t="s">
        <v>167</v>
      </c>
      <c r="B72" s="113"/>
      <c r="C72" s="114" t="s">
        <v>155</v>
      </c>
      <c r="D72" s="82"/>
      <c r="E72" s="115" t="s">
        <v>168</v>
      </c>
      <c r="F72" s="83">
        <v>55</v>
      </c>
      <c r="G72" s="84" t="s">
        <v>90</v>
      </c>
      <c r="H72" s="39"/>
      <c r="I72" s="39"/>
      <c r="J72" s="39"/>
      <c r="K72" s="39"/>
      <c r="L72" s="39"/>
      <c r="M72" s="39"/>
      <c r="N72" s="39"/>
      <c r="O72" s="39"/>
      <c r="P72" s="39"/>
    </row>
    <row r="73" spans="1:16" ht="14.25" customHeight="1" x14ac:dyDescent="0.55000000000000004">
      <c r="A73" s="113" t="s">
        <v>169</v>
      </c>
      <c r="B73" s="113"/>
      <c r="C73" s="114" t="s">
        <v>155</v>
      </c>
      <c r="D73" s="85"/>
      <c r="E73" s="39"/>
      <c r="F73" s="83">
        <v>55</v>
      </c>
      <c r="G73" s="84" t="s">
        <v>90</v>
      </c>
      <c r="H73" s="39"/>
      <c r="I73" s="39"/>
      <c r="J73" s="39"/>
      <c r="K73" s="39"/>
      <c r="L73" s="39"/>
      <c r="M73" s="39"/>
      <c r="N73" s="39"/>
      <c r="O73" s="39"/>
      <c r="P73" s="39"/>
    </row>
    <row r="74" spans="1:16" ht="14.25" customHeight="1" x14ac:dyDescent="0.55000000000000004">
      <c r="A74" s="113" t="s">
        <v>170</v>
      </c>
      <c r="B74" s="113"/>
      <c r="C74" s="114" t="s">
        <v>155</v>
      </c>
      <c r="D74" s="85"/>
      <c r="E74" s="115" t="s">
        <v>171</v>
      </c>
      <c r="F74" s="83">
        <v>55</v>
      </c>
      <c r="G74" s="84" t="s">
        <v>90</v>
      </c>
      <c r="H74" s="39"/>
      <c r="I74" s="39"/>
      <c r="J74" s="39"/>
      <c r="K74" s="39"/>
      <c r="L74" s="39"/>
      <c r="M74" s="39"/>
      <c r="N74" s="39"/>
      <c r="O74" s="39"/>
      <c r="P74" s="39"/>
    </row>
    <row r="75" spans="1:16" ht="14.25" customHeight="1" x14ac:dyDescent="0.55000000000000004">
      <c r="A75" s="113" t="s">
        <v>172</v>
      </c>
      <c r="B75" s="113"/>
      <c r="C75" s="114" t="s">
        <v>155</v>
      </c>
      <c r="D75" s="85"/>
      <c r="E75" s="115" t="s">
        <v>171</v>
      </c>
      <c r="F75" s="83">
        <v>55</v>
      </c>
      <c r="G75" s="84" t="s">
        <v>90</v>
      </c>
      <c r="H75" s="39"/>
      <c r="I75" s="39"/>
      <c r="J75" s="39"/>
      <c r="K75" s="39"/>
      <c r="L75" s="39"/>
      <c r="M75" s="39"/>
      <c r="N75" s="39"/>
      <c r="O75" s="39"/>
      <c r="P75" s="39"/>
    </row>
    <row r="76" spans="1:16" ht="14.25" customHeight="1" x14ac:dyDescent="0.55000000000000004">
      <c r="A76" s="113"/>
      <c r="B76" s="113"/>
      <c r="C76" s="114" t="s">
        <v>155</v>
      </c>
      <c r="D76" s="85"/>
      <c r="E76" s="115"/>
      <c r="F76" s="83"/>
      <c r="G76" s="84"/>
      <c r="H76" s="39"/>
      <c r="I76" s="39"/>
      <c r="J76" s="39"/>
      <c r="K76" s="39"/>
      <c r="L76" s="39"/>
      <c r="M76" s="39"/>
      <c r="N76" s="39"/>
      <c r="O76" s="39"/>
      <c r="P76" s="39"/>
    </row>
    <row r="77" spans="1:16" ht="14.25" customHeight="1" x14ac:dyDescent="0.55000000000000004">
      <c r="A77" s="113" t="s">
        <v>173</v>
      </c>
      <c r="B77" s="113" t="s">
        <v>174</v>
      </c>
      <c r="C77" s="114" t="s">
        <v>155</v>
      </c>
      <c r="D77" s="85"/>
      <c r="E77" s="115" t="s">
        <v>175</v>
      </c>
      <c r="F77" s="83">
        <v>55</v>
      </c>
      <c r="G77" s="84" t="s">
        <v>90</v>
      </c>
      <c r="H77" s="39"/>
      <c r="I77" s="39"/>
      <c r="J77" s="39"/>
      <c r="K77" s="39"/>
      <c r="L77" s="39"/>
      <c r="M77" s="39"/>
      <c r="N77" s="39"/>
      <c r="O77" s="39"/>
      <c r="P77" s="39"/>
    </row>
    <row r="78" spans="1:16" ht="14.25" customHeight="1" x14ac:dyDescent="0.55000000000000004">
      <c r="A78" s="113"/>
      <c r="B78" s="113" t="s">
        <v>176</v>
      </c>
      <c r="C78" s="114" t="s">
        <v>155</v>
      </c>
      <c r="D78" s="86"/>
      <c r="E78" s="39"/>
      <c r="F78" s="83">
        <v>55</v>
      </c>
      <c r="G78" s="84" t="s">
        <v>90</v>
      </c>
      <c r="H78" s="39"/>
      <c r="I78" s="39"/>
      <c r="J78" s="39"/>
      <c r="K78" s="39"/>
      <c r="L78" s="39"/>
      <c r="M78" s="39"/>
      <c r="N78" s="39"/>
      <c r="O78" s="39"/>
      <c r="P78" s="39"/>
    </row>
    <row r="79" spans="1:16" ht="14.25" customHeight="1" x14ac:dyDescent="0.55000000000000004">
      <c r="A79" s="39"/>
      <c r="B79" s="39"/>
      <c r="C79" s="39"/>
      <c r="D79" s="88"/>
      <c r="E79" s="39"/>
      <c r="F79" s="83"/>
      <c r="G79" s="84"/>
      <c r="H79" s="39"/>
      <c r="I79" s="39"/>
      <c r="J79" s="39"/>
      <c r="K79" s="39"/>
      <c r="L79" s="39"/>
      <c r="M79" s="39"/>
      <c r="N79" s="39"/>
      <c r="O79" s="39"/>
      <c r="P79" s="39"/>
    </row>
    <row r="80" spans="1:16" ht="14.25" customHeight="1" x14ac:dyDescent="0.55000000000000004">
      <c r="A80" s="76" t="s">
        <v>177</v>
      </c>
      <c r="B80" s="78"/>
      <c r="C80" s="78"/>
      <c r="D80" s="116"/>
      <c r="E80" s="78"/>
      <c r="F80" s="89"/>
      <c r="G80" s="90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14.25" customHeight="1" x14ac:dyDescent="0.55000000000000004">
      <c r="A81" s="39"/>
      <c r="B81" s="39"/>
      <c r="C81" s="39"/>
      <c r="D81" s="100"/>
      <c r="E81" s="39"/>
      <c r="F81" s="83"/>
      <c r="G81" s="84"/>
      <c r="H81" s="39"/>
      <c r="I81" s="39"/>
      <c r="J81" s="39"/>
      <c r="K81" s="39"/>
      <c r="L81" s="39"/>
      <c r="M81" s="39"/>
      <c r="N81" s="39"/>
      <c r="O81" s="39"/>
      <c r="P81" s="39"/>
    </row>
    <row r="82" spans="1:16" ht="14.25" customHeight="1" x14ac:dyDescent="0.55000000000000004">
      <c r="A82" s="113" t="s">
        <v>178</v>
      </c>
      <c r="B82" s="113"/>
      <c r="C82" s="114" t="s">
        <v>179</v>
      </c>
      <c r="D82" s="82"/>
      <c r="E82" s="117" t="s">
        <v>180</v>
      </c>
      <c r="F82" s="83">
        <v>55</v>
      </c>
      <c r="G82" s="84" t="s">
        <v>90</v>
      </c>
      <c r="H82" s="39"/>
      <c r="I82" s="39"/>
      <c r="J82" s="39"/>
      <c r="K82" s="39"/>
      <c r="L82" s="39"/>
      <c r="M82" s="39"/>
      <c r="N82" s="39"/>
      <c r="O82" s="39"/>
      <c r="P82" s="39"/>
    </row>
    <row r="83" spans="1:16" ht="14.25" customHeight="1" x14ac:dyDescent="0.55000000000000004">
      <c r="A83" s="113"/>
      <c r="B83" s="113"/>
      <c r="C83" s="113" t="s">
        <v>181</v>
      </c>
      <c r="D83" s="86"/>
      <c r="E83" s="39"/>
      <c r="F83" s="83"/>
      <c r="G83" s="84"/>
      <c r="H83" s="39"/>
      <c r="I83" s="39"/>
      <c r="J83" s="39"/>
      <c r="K83" s="39"/>
      <c r="L83" s="39"/>
      <c r="M83" s="39"/>
      <c r="N83" s="39"/>
      <c r="O83" s="39"/>
      <c r="P83" s="39"/>
    </row>
    <row r="84" spans="1:16" ht="14.25" customHeight="1" x14ac:dyDescent="0.55000000000000004">
      <c r="A84" s="39"/>
      <c r="B84" s="39"/>
      <c r="C84" s="39"/>
      <c r="D84" s="88"/>
      <c r="E84" s="39"/>
      <c r="F84" s="83"/>
      <c r="G84" s="84"/>
      <c r="H84" s="39"/>
      <c r="I84" s="39"/>
      <c r="J84" s="39"/>
      <c r="K84" s="39"/>
      <c r="L84" s="39"/>
      <c r="M84" s="39"/>
      <c r="N84" s="39"/>
      <c r="O84" s="39"/>
      <c r="P84" s="39"/>
    </row>
    <row r="85" spans="1:16" ht="14.25" customHeight="1" x14ac:dyDescent="0.55000000000000004">
      <c r="A85" s="76" t="s">
        <v>182</v>
      </c>
      <c r="B85" s="80" t="s">
        <v>183</v>
      </c>
      <c r="C85" s="78"/>
      <c r="D85" s="79"/>
      <c r="E85" s="78"/>
      <c r="F85" s="89"/>
      <c r="G85" s="90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14.25" customHeight="1" x14ac:dyDescent="0.55000000000000004">
      <c r="A86" s="43"/>
      <c r="B86" s="43"/>
      <c r="C86" s="43" t="s">
        <v>80</v>
      </c>
      <c r="D86" s="40" t="s">
        <v>184</v>
      </c>
      <c r="E86" s="39"/>
      <c r="F86" s="118"/>
      <c r="G86" s="119"/>
      <c r="H86" s="39"/>
      <c r="I86" s="39"/>
      <c r="J86" s="39"/>
      <c r="K86" s="39"/>
      <c r="L86" s="39"/>
      <c r="M86" s="39"/>
      <c r="N86" s="39"/>
      <c r="O86" s="39"/>
      <c r="P86" s="39"/>
    </row>
    <row r="87" spans="1:16" ht="37.5" x14ac:dyDescent="0.55000000000000004">
      <c r="A87" s="81" t="s">
        <v>185</v>
      </c>
      <c r="B87" s="81" t="s">
        <v>186</v>
      </c>
      <c r="C87" s="81" t="s">
        <v>88</v>
      </c>
      <c r="D87" s="98"/>
      <c r="E87" s="94" t="s">
        <v>187</v>
      </c>
      <c r="F87" s="83">
        <v>55</v>
      </c>
      <c r="G87" s="84" t="s">
        <v>90</v>
      </c>
      <c r="H87" s="39"/>
      <c r="I87" s="39"/>
      <c r="J87" s="39"/>
      <c r="K87" s="39"/>
      <c r="L87" s="39"/>
      <c r="M87" s="39"/>
      <c r="N87" s="39"/>
      <c r="O87" s="39"/>
      <c r="P87" s="39"/>
    </row>
    <row r="88" spans="1:16" ht="12.75" customHeight="1" x14ac:dyDescent="0.55000000000000004">
      <c r="A88" s="39"/>
      <c r="B88" s="39"/>
      <c r="C88" s="39"/>
      <c r="D88" s="88"/>
      <c r="E88" s="39"/>
      <c r="F88" s="83"/>
      <c r="G88" s="84"/>
      <c r="H88" s="39"/>
      <c r="I88" s="39"/>
      <c r="J88" s="39"/>
      <c r="K88" s="39"/>
      <c r="L88" s="39"/>
      <c r="M88" s="39"/>
      <c r="N88" s="39"/>
      <c r="O88" s="39"/>
      <c r="P88" s="39"/>
    </row>
    <row r="89" spans="1:16" x14ac:dyDescent="0.55000000000000004">
      <c r="A89" s="120" t="s">
        <v>188</v>
      </c>
      <c r="B89" s="121"/>
      <c r="C89" s="121"/>
      <c r="D89" s="121"/>
      <c r="E89" s="122"/>
      <c r="F89" s="122"/>
      <c r="G89" s="123"/>
      <c r="H89" s="122"/>
      <c r="I89" s="122"/>
      <c r="J89" s="120"/>
      <c r="K89" s="120"/>
      <c r="L89" s="120"/>
      <c r="M89" s="120"/>
      <c r="N89" s="120"/>
      <c r="O89" s="120"/>
      <c r="P89" s="120"/>
    </row>
    <row r="90" spans="1:16" s="127" customFormat="1" ht="75" x14ac:dyDescent="0.55000000000000004">
      <c r="A90" s="124"/>
      <c r="B90" s="43" t="s">
        <v>189</v>
      </c>
      <c r="C90" s="43" t="s">
        <v>190</v>
      </c>
      <c r="D90" s="125"/>
      <c r="E90" s="111" t="s">
        <v>191</v>
      </c>
      <c r="F90" s="83"/>
      <c r="G90" s="72"/>
      <c r="H90" s="126"/>
      <c r="I90" s="126"/>
      <c r="J90" s="124"/>
      <c r="K90" s="124"/>
      <c r="L90" s="124"/>
      <c r="M90" s="124"/>
      <c r="N90" s="124"/>
      <c r="O90" s="124"/>
      <c r="P90" s="124"/>
    </row>
    <row r="91" spans="1:16" ht="14.25" customHeight="1" x14ac:dyDescent="0.55000000000000004">
      <c r="A91" s="81" t="s">
        <v>192</v>
      </c>
      <c r="B91" s="128"/>
      <c r="C91" s="129"/>
      <c r="D91" s="39"/>
      <c r="E91" s="94"/>
      <c r="F91" s="83">
        <v>37</v>
      </c>
      <c r="G91" s="72" t="s">
        <v>193</v>
      </c>
      <c r="H91" s="83"/>
      <c r="I91" s="83"/>
      <c r="J91" s="39"/>
      <c r="K91" s="39"/>
      <c r="L91" s="39"/>
      <c r="M91" s="39"/>
      <c r="N91" s="39"/>
      <c r="O91" s="39"/>
      <c r="P91" s="39"/>
    </row>
    <row r="92" spans="1:16" ht="14.25" customHeight="1" x14ac:dyDescent="0.55000000000000004">
      <c r="A92" s="81" t="s">
        <v>194</v>
      </c>
      <c r="B92" s="130"/>
      <c r="C92" s="131"/>
      <c r="D92" s="39"/>
      <c r="E92" s="83"/>
      <c r="F92" s="83">
        <v>37</v>
      </c>
      <c r="G92" s="72" t="s">
        <v>193</v>
      </c>
      <c r="H92" s="83"/>
      <c r="I92" s="83"/>
      <c r="J92" s="39"/>
      <c r="K92" s="39"/>
      <c r="L92" s="39"/>
      <c r="M92" s="39"/>
      <c r="N92" s="39"/>
      <c r="O92" s="39"/>
      <c r="P92" s="39"/>
    </row>
    <row r="93" spans="1:16" ht="14.25" customHeight="1" x14ac:dyDescent="0.55000000000000004">
      <c r="A93" s="81" t="s">
        <v>195</v>
      </c>
      <c r="B93" s="130"/>
      <c r="C93" s="131"/>
      <c r="D93" s="39"/>
      <c r="E93" s="83"/>
      <c r="F93" s="83">
        <v>37</v>
      </c>
      <c r="G93" s="72" t="s">
        <v>193</v>
      </c>
      <c r="H93" s="83"/>
      <c r="I93" s="83"/>
      <c r="J93" s="39"/>
      <c r="K93" s="39"/>
      <c r="L93" s="39"/>
      <c r="M93" s="39"/>
      <c r="N93" s="39"/>
      <c r="O93" s="39"/>
      <c r="P93" s="39"/>
    </row>
    <row r="94" spans="1:16" ht="14.25" customHeight="1" x14ac:dyDescent="0.55000000000000004">
      <c r="A94" s="81" t="s">
        <v>196</v>
      </c>
      <c r="B94" s="130"/>
      <c r="C94" s="131"/>
      <c r="D94" s="39"/>
      <c r="E94" s="83"/>
      <c r="F94" s="83">
        <v>37</v>
      </c>
      <c r="G94" s="72" t="s">
        <v>193</v>
      </c>
      <c r="H94" s="83"/>
      <c r="I94" s="83"/>
      <c r="J94" s="39"/>
      <c r="K94" s="39"/>
      <c r="L94" s="39"/>
      <c r="M94" s="39"/>
      <c r="N94" s="39"/>
      <c r="O94" s="39"/>
      <c r="P94" s="39"/>
    </row>
    <row r="95" spans="1:16" ht="14.25" customHeight="1" x14ac:dyDescent="0.55000000000000004">
      <c r="A95" s="81" t="s">
        <v>197</v>
      </c>
      <c r="B95" s="130"/>
      <c r="C95" s="131"/>
      <c r="D95" s="39"/>
      <c r="E95" s="83"/>
      <c r="F95" s="83">
        <v>37</v>
      </c>
      <c r="G95" s="72" t="s">
        <v>193</v>
      </c>
      <c r="H95" s="83"/>
      <c r="I95" s="83"/>
      <c r="J95" s="39"/>
      <c r="K95" s="39"/>
      <c r="L95" s="39"/>
      <c r="M95" s="39"/>
      <c r="N95" s="39"/>
      <c r="O95" s="39"/>
      <c r="P95" s="39"/>
    </row>
    <row r="96" spans="1:16" ht="14.25" customHeight="1" x14ac:dyDescent="0.55000000000000004">
      <c r="A96" s="81" t="s">
        <v>198</v>
      </c>
      <c r="B96" s="130"/>
      <c r="C96" s="131"/>
      <c r="D96" s="39"/>
      <c r="E96" s="83"/>
      <c r="F96" s="83">
        <v>37</v>
      </c>
      <c r="G96" s="72" t="s">
        <v>193</v>
      </c>
      <c r="H96" s="83"/>
      <c r="I96" s="83"/>
      <c r="J96" s="39"/>
      <c r="K96" s="39"/>
      <c r="L96" s="39"/>
      <c r="M96" s="39"/>
      <c r="N96" s="39"/>
      <c r="O96" s="39"/>
      <c r="P96" s="39"/>
    </row>
    <row r="97" spans="1:16" ht="14.25" customHeight="1" x14ac:dyDescent="0.55000000000000004">
      <c r="A97" s="81" t="s">
        <v>199</v>
      </c>
      <c r="B97" s="130"/>
      <c r="C97" s="131"/>
      <c r="D97" s="39"/>
      <c r="E97" s="83"/>
      <c r="F97" s="83">
        <v>37</v>
      </c>
      <c r="G97" s="72" t="s">
        <v>193</v>
      </c>
      <c r="H97" s="83"/>
      <c r="I97" s="83"/>
      <c r="J97" s="39"/>
      <c r="K97" s="39"/>
      <c r="L97" s="39"/>
      <c r="M97" s="39"/>
      <c r="N97" s="39"/>
      <c r="O97" s="39"/>
      <c r="P97" s="39"/>
    </row>
    <row r="98" spans="1:16" ht="14.25" customHeight="1" x14ac:dyDescent="0.55000000000000004">
      <c r="A98" s="81" t="s">
        <v>200</v>
      </c>
      <c r="B98" s="130"/>
      <c r="C98" s="131"/>
      <c r="D98" s="39"/>
      <c r="E98" s="83"/>
      <c r="F98" s="83">
        <v>37</v>
      </c>
      <c r="G98" s="72" t="s">
        <v>193</v>
      </c>
      <c r="H98" s="83"/>
      <c r="I98" s="83"/>
      <c r="J98" s="39"/>
      <c r="K98" s="39"/>
      <c r="L98" s="39"/>
      <c r="M98" s="39"/>
      <c r="N98" s="39"/>
      <c r="O98" s="39"/>
      <c r="P98" s="39"/>
    </row>
    <row r="99" spans="1:16" ht="14.25" customHeight="1" x14ac:dyDescent="0.55000000000000004">
      <c r="A99" s="81" t="s">
        <v>201</v>
      </c>
      <c r="B99" s="130"/>
      <c r="C99" s="131"/>
      <c r="D99" s="39"/>
      <c r="E99" s="83"/>
      <c r="F99" s="83">
        <v>37</v>
      </c>
      <c r="G99" s="72" t="s">
        <v>193</v>
      </c>
      <c r="H99" s="83"/>
      <c r="I99" s="83"/>
      <c r="J99" s="39"/>
      <c r="K99" s="39"/>
      <c r="L99" s="39"/>
      <c r="M99" s="39"/>
      <c r="N99" s="39"/>
      <c r="O99" s="39"/>
      <c r="P99" s="39"/>
    </row>
    <row r="100" spans="1:16" ht="14.25" customHeight="1" x14ac:dyDescent="0.55000000000000004">
      <c r="A100" s="81" t="s">
        <v>202</v>
      </c>
      <c r="B100" s="130"/>
      <c r="C100" s="131"/>
      <c r="D100" s="39"/>
      <c r="E100" s="83"/>
      <c r="F100" s="83">
        <v>37</v>
      </c>
      <c r="G100" s="72" t="s">
        <v>193</v>
      </c>
      <c r="H100" s="83"/>
      <c r="I100" s="83"/>
      <c r="J100" s="39"/>
      <c r="K100" s="39"/>
      <c r="L100" s="39"/>
      <c r="M100" s="39"/>
      <c r="N100" s="39"/>
      <c r="O100" s="39"/>
      <c r="P100" s="39"/>
    </row>
    <row r="101" spans="1:16" ht="14.25" customHeight="1" x14ac:dyDescent="0.55000000000000004">
      <c r="A101" s="81" t="s">
        <v>203</v>
      </c>
      <c r="B101" s="130"/>
      <c r="C101" s="131"/>
      <c r="D101" s="39"/>
      <c r="E101" s="83"/>
      <c r="F101" s="83">
        <v>37</v>
      </c>
      <c r="G101" s="72" t="s">
        <v>193</v>
      </c>
      <c r="H101" s="83"/>
      <c r="I101" s="83"/>
      <c r="J101" s="39"/>
      <c r="K101" s="39"/>
      <c r="L101" s="39"/>
      <c r="M101" s="39"/>
      <c r="N101" s="39"/>
      <c r="O101" s="39"/>
      <c r="P101" s="39"/>
    </row>
    <row r="102" spans="1:16" ht="14.25" customHeight="1" x14ac:dyDescent="0.55000000000000004">
      <c r="A102" s="81" t="s">
        <v>204</v>
      </c>
      <c r="B102" s="130"/>
      <c r="C102" s="131"/>
      <c r="D102" s="39"/>
      <c r="E102" s="83"/>
      <c r="F102" s="83">
        <v>37</v>
      </c>
      <c r="G102" s="72" t="s">
        <v>193</v>
      </c>
      <c r="H102" s="83"/>
      <c r="I102" s="83"/>
      <c r="J102" s="39"/>
      <c r="K102" s="39"/>
      <c r="L102" s="39"/>
      <c r="M102" s="39"/>
      <c r="N102" s="39"/>
      <c r="O102" s="39"/>
      <c r="P102" s="39"/>
    </row>
    <row r="103" spans="1:16" ht="14.25" customHeight="1" x14ac:dyDescent="0.55000000000000004">
      <c r="A103" s="81" t="s">
        <v>205</v>
      </c>
      <c r="B103" s="130"/>
      <c r="C103" s="131"/>
      <c r="D103" s="39"/>
      <c r="E103" s="83"/>
      <c r="F103" s="83">
        <v>37</v>
      </c>
      <c r="G103" s="72" t="s">
        <v>193</v>
      </c>
      <c r="H103" s="83"/>
      <c r="I103" s="83"/>
      <c r="J103" s="39"/>
      <c r="K103" s="39"/>
      <c r="L103" s="39"/>
      <c r="M103" s="39"/>
      <c r="N103" s="39"/>
      <c r="O103" s="39"/>
      <c r="P103" s="39"/>
    </row>
    <row r="104" spans="1:16" ht="14.25" customHeight="1" x14ac:dyDescent="0.55000000000000004">
      <c r="A104" s="81" t="s">
        <v>206</v>
      </c>
      <c r="B104" s="130"/>
      <c r="C104" s="131"/>
      <c r="D104" s="39"/>
      <c r="E104" s="83"/>
      <c r="F104" s="83">
        <v>37</v>
      </c>
      <c r="G104" s="72" t="s">
        <v>193</v>
      </c>
      <c r="H104" s="83"/>
      <c r="I104" s="83"/>
      <c r="J104" s="39"/>
      <c r="K104" s="39"/>
      <c r="L104" s="39"/>
      <c r="M104" s="39"/>
      <c r="N104" s="39"/>
      <c r="O104" s="39"/>
      <c r="P104" s="39"/>
    </row>
    <row r="105" spans="1:16" ht="14.25" customHeight="1" x14ac:dyDescent="0.55000000000000004">
      <c r="A105" s="81" t="s">
        <v>207</v>
      </c>
      <c r="B105" s="130"/>
      <c r="C105" s="131"/>
      <c r="D105" s="39"/>
      <c r="E105" s="83"/>
      <c r="F105" s="83">
        <v>37</v>
      </c>
      <c r="G105" s="72" t="s">
        <v>193</v>
      </c>
      <c r="H105" s="83"/>
      <c r="I105" s="83"/>
      <c r="J105" s="39"/>
      <c r="K105" s="39"/>
      <c r="L105" s="39"/>
      <c r="M105" s="39"/>
      <c r="N105" s="39"/>
      <c r="O105" s="39"/>
      <c r="P105" s="39"/>
    </row>
    <row r="106" spans="1:16" ht="14.25" customHeight="1" x14ac:dyDescent="0.55000000000000004">
      <c r="A106" s="81" t="s">
        <v>208</v>
      </c>
      <c r="B106" s="130"/>
      <c r="C106" s="131"/>
      <c r="D106" s="39"/>
      <c r="E106" s="83"/>
      <c r="F106" s="83">
        <v>37</v>
      </c>
      <c r="G106" s="72" t="s">
        <v>193</v>
      </c>
      <c r="H106" s="83"/>
      <c r="I106" s="83"/>
      <c r="J106" s="39"/>
      <c r="K106" s="39"/>
      <c r="L106" s="39"/>
      <c r="M106" s="39"/>
      <c r="N106" s="39"/>
      <c r="O106" s="39"/>
      <c r="P106" s="39"/>
    </row>
    <row r="107" spans="1:16" ht="14.25" customHeight="1" x14ac:dyDescent="0.55000000000000004">
      <c r="A107" s="81" t="s">
        <v>209</v>
      </c>
      <c r="B107" s="130"/>
      <c r="C107" s="131"/>
      <c r="D107" s="39"/>
      <c r="E107" s="83"/>
      <c r="F107" s="83">
        <v>37</v>
      </c>
      <c r="G107" s="72" t="s">
        <v>193</v>
      </c>
      <c r="H107" s="83"/>
      <c r="I107" s="83"/>
      <c r="J107" s="39"/>
      <c r="K107" s="39"/>
      <c r="L107" s="39"/>
      <c r="M107" s="39"/>
      <c r="N107" s="39"/>
      <c r="O107" s="39"/>
      <c r="P107" s="39"/>
    </row>
    <row r="108" spans="1:16" ht="14.25" customHeight="1" x14ac:dyDescent="0.55000000000000004">
      <c r="A108" s="81" t="s">
        <v>210</v>
      </c>
      <c r="B108" s="130"/>
      <c r="C108" s="131"/>
      <c r="D108" s="39"/>
      <c r="E108" s="83"/>
      <c r="F108" s="83">
        <v>37</v>
      </c>
      <c r="G108" s="72" t="s">
        <v>193</v>
      </c>
      <c r="H108" s="83"/>
      <c r="I108" s="83"/>
      <c r="J108" s="39"/>
      <c r="K108" s="39"/>
      <c r="L108" s="39"/>
      <c r="M108" s="39"/>
      <c r="N108" s="39"/>
      <c r="O108" s="39"/>
      <c r="P108" s="39"/>
    </row>
    <row r="109" spans="1:16" ht="14.25" customHeight="1" x14ac:dyDescent="0.55000000000000004">
      <c r="A109" s="81" t="s">
        <v>211</v>
      </c>
      <c r="B109" s="130"/>
      <c r="C109" s="131"/>
      <c r="D109" s="39"/>
      <c r="E109" s="83"/>
      <c r="F109" s="83">
        <v>37</v>
      </c>
      <c r="G109" s="72" t="s">
        <v>193</v>
      </c>
      <c r="H109" s="83"/>
      <c r="I109" s="83"/>
      <c r="J109" s="39"/>
      <c r="K109" s="39"/>
      <c r="L109" s="39"/>
      <c r="M109" s="39"/>
      <c r="N109" s="39"/>
      <c r="O109" s="39"/>
      <c r="P109" s="39"/>
    </row>
    <row r="110" spans="1:16" ht="14.25" customHeight="1" x14ac:dyDescent="0.55000000000000004">
      <c r="A110" s="81" t="s">
        <v>212</v>
      </c>
      <c r="B110" s="130"/>
      <c r="C110" s="131"/>
      <c r="D110" s="39"/>
      <c r="E110" s="83"/>
      <c r="F110" s="83">
        <v>19</v>
      </c>
      <c r="G110" s="132" t="s">
        <v>213</v>
      </c>
      <c r="H110" s="83"/>
      <c r="I110" s="83"/>
      <c r="J110" s="39"/>
      <c r="K110" s="39"/>
      <c r="L110" s="39"/>
      <c r="M110" s="39"/>
      <c r="N110" s="39"/>
      <c r="O110" s="39"/>
      <c r="P110" s="39"/>
    </row>
    <row r="111" spans="1:16" ht="14.25" customHeight="1" x14ac:dyDescent="0.55000000000000004">
      <c r="A111" s="81" t="s">
        <v>214</v>
      </c>
      <c r="B111" s="130"/>
      <c r="C111" s="131"/>
      <c r="D111" s="39"/>
      <c r="E111" s="83"/>
      <c r="F111" s="83">
        <v>19</v>
      </c>
      <c r="G111" s="132" t="s">
        <v>213</v>
      </c>
      <c r="H111" s="83"/>
      <c r="I111" s="83"/>
      <c r="J111" s="39"/>
      <c r="K111" s="39"/>
      <c r="L111" s="39"/>
      <c r="M111" s="39"/>
      <c r="N111" s="39"/>
      <c r="O111" s="39"/>
      <c r="P111" s="39"/>
    </row>
    <row r="112" spans="1:16" ht="14.25" customHeight="1" x14ac:dyDescent="0.55000000000000004">
      <c r="A112" s="81" t="s">
        <v>215</v>
      </c>
      <c r="B112" s="130"/>
      <c r="C112" s="131"/>
      <c r="D112" s="39"/>
      <c r="E112" s="83"/>
      <c r="F112" s="83">
        <v>19</v>
      </c>
      <c r="G112" s="132" t="s">
        <v>213</v>
      </c>
      <c r="H112" s="83"/>
      <c r="I112" s="83"/>
      <c r="J112" s="39"/>
      <c r="K112" s="39"/>
      <c r="L112" s="39"/>
      <c r="M112" s="39"/>
      <c r="N112" s="39"/>
      <c r="O112" s="39"/>
      <c r="P112" s="39"/>
    </row>
    <row r="113" spans="1:16" ht="14.25" customHeight="1" x14ac:dyDescent="0.55000000000000004">
      <c r="A113" s="81" t="s">
        <v>216</v>
      </c>
      <c r="B113" s="130"/>
      <c r="C113" s="131"/>
      <c r="D113" s="39"/>
      <c r="E113" s="83"/>
      <c r="F113" s="83">
        <v>19</v>
      </c>
      <c r="G113" s="132" t="s">
        <v>213</v>
      </c>
      <c r="H113" s="83"/>
      <c r="I113" s="83"/>
      <c r="J113" s="39"/>
      <c r="K113" s="39"/>
      <c r="L113" s="39"/>
      <c r="M113" s="39"/>
      <c r="N113" s="39"/>
      <c r="O113" s="39"/>
      <c r="P113" s="39"/>
    </row>
    <row r="114" spans="1:16" ht="14.25" customHeight="1" x14ac:dyDescent="0.55000000000000004">
      <c r="A114" s="81" t="s">
        <v>217</v>
      </c>
      <c r="B114" s="133"/>
      <c r="C114" s="134"/>
      <c r="D114" s="39"/>
      <c r="E114" s="83"/>
      <c r="F114" s="83">
        <v>19</v>
      </c>
      <c r="G114" s="132" t="s">
        <v>213</v>
      </c>
      <c r="H114" s="83"/>
      <c r="I114" s="83"/>
      <c r="J114" s="39"/>
      <c r="K114" s="39"/>
      <c r="L114" s="39"/>
      <c r="M114" s="39"/>
      <c r="N114" s="39"/>
      <c r="O114" s="39"/>
      <c r="P114" s="39"/>
    </row>
    <row r="115" spans="1:16" ht="14.25" customHeight="1" x14ac:dyDescent="0.55000000000000004">
      <c r="A115" s="39"/>
      <c r="B115" s="39"/>
      <c r="C115" s="39"/>
      <c r="D115" s="39"/>
      <c r="E115" s="83"/>
      <c r="F115" s="83"/>
      <c r="G115" s="72"/>
      <c r="H115" s="83"/>
      <c r="I115" s="83"/>
      <c r="J115" s="39"/>
      <c r="K115" s="39"/>
      <c r="L115" s="39"/>
      <c r="M115" s="39"/>
      <c r="N115" s="39"/>
      <c r="O115" s="39"/>
      <c r="P115" s="39"/>
    </row>
    <row r="116" spans="1:16" ht="33" customHeight="1" x14ac:dyDescent="0.55000000000000004">
      <c r="A116" s="39"/>
      <c r="B116" s="51" t="s">
        <v>218</v>
      </c>
      <c r="C116" s="51" t="s">
        <v>190</v>
      </c>
      <c r="D116" s="18"/>
      <c r="E116" s="83"/>
      <c r="F116" s="83"/>
      <c r="G116" s="72"/>
      <c r="H116" s="83"/>
      <c r="I116" s="83"/>
      <c r="J116" s="39"/>
      <c r="K116" s="39"/>
      <c r="L116" s="39"/>
      <c r="M116" s="39"/>
      <c r="N116" s="39"/>
      <c r="O116" s="39"/>
      <c r="P116" s="39"/>
    </row>
    <row r="117" spans="1:16" ht="14.25" customHeight="1" x14ac:dyDescent="0.55000000000000004">
      <c r="A117" s="81" t="s">
        <v>219</v>
      </c>
      <c r="B117" s="135"/>
      <c r="C117" s="136"/>
      <c r="D117" s="39"/>
      <c r="E117" s="83"/>
      <c r="F117" s="83">
        <v>37</v>
      </c>
      <c r="G117" s="72" t="s">
        <v>193</v>
      </c>
      <c r="H117" s="83"/>
      <c r="I117" s="83"/>
      <c r="J117" s="39"/>
      <c r="K117" s="39"/>
      <c r="L117" s="39"/>
      <c r="M117" s="39"/>
      <c r="N117" s="39"/>
      <c r="O117" s="39"/>
      <c r="P117" s="39"/>
    </row>
    <row r="118" spans="1:16" ht="14.25" customHeight="1" x14ac:dyDescent="0.55000000000000004">
      <c r="A118" s="81" t="s">
        <v>220</v>
      </c>
      <c r="B118" s="137"/>
      <c r="C118" s="138"/>
      <c r="D118" s="39"/>
      <c r="E118" s="83"/>
      <c r="F118" s="83">
        <v>37</v>
      </c>
      <c r="G118" s="72" t="s">
        <v>193</v>
      </c>
      <c r="H118" s="83"/>
      <c r="I118" s="83"/>
      <c r="J118" s="39"/>
      <c r="K118" s="39"/>
      <c r="L118" s="39"/>
      <c r="M118" s="39"/>
      <c r="N118" s="39"/>
      <c r="O118" s="39"/>
      <c r="P118" s="39"/>
    </row>
    <row r="119" spans="1:16" ht="14.25" customHeight="1" x14ac:dyDescent="0.55000000000000004">
      <c r="A119" s="81" t="s">
        <v>221</v>
      </c>
      <c r="B119" s="137"/>
      <c r="C119" s="138"/>
      <c r="D119" s="39"/>
      <c r="E119" s="83"/>
      <c r="F119" s="83">
        <v>37</v>
      </c>
      <c r="G119" s="72" t="s">
        <v>193</v>
      </c>
      <c r="H119" s="83"/>
      <c r="I119" s="83"/>
      <c r="J119" s="39"/>
      <c r="K119" s="39"/>
      <c r="L119" s="39"/>
      <c r="M119" s="39"/>
      <c r="N119" s="39"/>
      <c r="O119" s="39"/>
      <c r="P119" s="39"/>
    </row>
    <row r="120" spans="1:16" ht="14.25" customHeight="1" x14ac:dyDescent="0.55000000000000004">
      <c r="A120" s="81" t="s">
        <v>222</v>
      </c>
      <c r="B120" s="137"/>
      <c r="C120" s="138"/>
      <c r="D120" s="39"/>
      <c r="E120" s="83"/>
      <c r="F120" s="83">
        <v>37</v>
      </c>
      <c r="G120" s="72" t="s">
        <v>193</v>
      </c>
      <c r="H120" s="83"/>
      <c r="I120" s="83"/>
      <c r="J120" s="39"/>
      <c r="K120" s="39"/>
      <c r="L120" s="39"/>
      <c r="M120" s="39"/>
      <c r="N120" s="39"/>
      <c r="O120" s="39"/>
      <c r="P120" s="39"/>
    </row>
    <row r="121" spans="1:16" ht="14.25" customHeight="1" x14ac:dyDescent="0.55000000000000004">
      <c r="A121" s="81" t="s">
        <v>223</v>
      </c>
      <c r="B121" s="137"/>
      <c r="C121" s="138"/>
      <c r="D121" s="39"/>
      <c r="E121" s="83"/>
      <c r="F121" s="83">
        <v>37</v>
      </c>
      <c r="G121" s="72" t="s">
        <v>193</v>
      </c>
      <c r="H121" s="83"/>
      <c r="I121" s="83"/>
      <c r="J121" s="39"/>
      <c r="K121" s="39"/>
      <c r="L121" s="39"/>
      <c r="M121" s="39"/>
      <c r="N121" s="39"/>
      <c r="O121" s="39"/>
      <c r="P121" s="39"/>
    </row>
    <row r="122" spans="1:16" ht="14.25" customHeight="1" x14ac:dyDescent="0.55000000000000004">
      <c r="A122" s="81" t="s">
        <v>224</v>
      </c>
      <c r="B122" s="137"/>
      <c r="C122" s="138"/>
      <c r="D122" s="39"/>
      <c r="E122" s="83"/>
      <c r="F122" s="83">
        <v>37</v>
      </c>
      <c r="G122" s="72" t="s">
        <v>193</v>
      </c>
      <c r="H122" s="83"/>
      <c r="I122" s="83"/>
      <c r="J122" s="39"/>
      <c r="K122" s="39"/>
      <c r="L122" s="39"/>
      <c r="M122" s="39"/>
      <c r="N122" s="39"/>
      <c r="O122" s="39"/>
      <c r="P122" s="39"/>
    </row>
    <row r="123" spans="1:16" ht="14.25" customHeight="1" x14ac:dyDescent="0.55000000000000004">
      <c r="A123" s="81" t="s">
        <v>225</v>
      </c>
      <c r="B123" s="137"/>
      <c r="C123" s="138"/>
      <c r="D123" s="39"/>
      <c r="E123" s="83"/>
      <c r="F123" s="83">
        <v>37</v>
      </c>
      <c r="G123" s="72" t="s">
        <v>193</v>
      </c>
      <c r="H123" s="83"/>
      <c r="I123" s="83"/>
      <c r="J123" s="39"/>
      <c r="K123" s="39"/>
      <c r="L123" s="39"/>
      <c r="M123" s="39"/>
      <c r="N123" s="39"/>
      <c r="O123" s="39"/>
      <c r="P123" s="39"/>
    </row>
    <row r="124" spans="1:16" ht="14.25" customHeight="1" x14ac:dyDescent="0.55000000000000004">
      <c r="A124" s="81" t="s">
        <v>226</v>
      </c>
      <c r="B124" s="137"/>
      <c r="C124" s="138"/>
      <c r="D124" s="39"/>
      <c r="E124" s="83"/>
      <c r="F124" s="83">
        <v>37</v>
      </c>
      <c r="G124" s="72" t="s">
        <v>193</v>
      </c>
      <c r="H124" s="83"/>
      <c r="I124" s="83"/>
      <c r="J124" s="39"/>
      <c r="K124" s="39"/>
      <c r="L124" s="39"/>
      <c r="M124" s="39"/>
      <c r="N124" s="39"/>
      <c r="O124" s="39"/>
      <c r="P124" s="39"/>
    </row>
    <row r="125" spans="1:16" ht="14.25" customHeight="1" x14ac:dyDescent="0.55000000000000004">
      <c r="A125" s="81" t="s">
        <v>227</v>
      </c>
      <c r="B125" s="137"/>
      <c r="C125" s="138"/>
      <c r="D125" s="39"/>
      <c r="E125" s="83"/>
      <c r="F125" s="83">
        <v>37</v>
      </c>
      <c r="G125" s="72" t="s">
        <v>193</v>
      </c>
      <c r="H125" s="83"/>
      <c r="I125" s="83"/>
      <c r="J125" s="39"/>
      <c r="K125" s="39"/>
      <c r="L125" s="39"/>
      <c r="M125" s="39"/>
      <c r="N125" s="39"/>
      <c r="O125" s="39"/>
      <c r="P125" s="39"/>
    </row>
    <row r="126" spans="1:16" ht="14.25" customHeight="1" x14ac:dyDescent="0.55000000000000004">
      <c r="A126" s="81" t="s">
        <v>228</v>
      </c>
      <c r="B126" s="139"/>
      <c r="C126" s="140"/>
      <c r="D126" s="39"/>
      <c r="E126" s="83"/>
      <c r="F126" s="83">
        <v>37</v>
      </c>
      <c r="G126" s="72" t="s">
        <v>193</v>
      </c>
      <c r="H126" s="83"/>
      <c r="I126" s="83"/>
      <c r="J126" s="39"/>
      <c r="K126" s="39"/>
      <c r="L126" s="39"/>
      <c r="M126" s="39"/>
      <c r="N126" s="39"/>
      <c r="O126" s="39"/>
      <c r="P126" s="39"/>
    </row>
    <row r="127" spans="1:16" ht="14.25" customHeight="1" x14ac:dyDescent="0.55000000000000004">
      <c r="A127" s="43"/>
      <c r="B127" s="43"/>
      <c r="C127" s="39"/>
      <c r="D127" s="39"/>
      <c r="E127" s="83"/>
      <c r="F127" s="83"/>
      <c r="G127" s="72"/>
      <c r="H127" s="83"/>
      <c r="I127" s="83"/>
      <c r="J127" s="39"/>
      <c r="K127" s="39"/>
      <c r="L127" s="39"/>
      <c r="M127" s="39"/>
      <c r="N127" s="39"/>
      <c r="O127" s="39"/>
      <c r="P127" s="39"/>
    </row>
    <row r="128" spans="1:16" ht="14.25" customHeight="1" x14ac:dyDescent="0.55000000000000004">
      <c r="A128" s="43" t="s">
        <v>229</v>
      </c>
      <c r="B128" s="43" t="s">
        <v>230</v>
      </c>
      <c r="C128" s="39"/>
      <c r="D128" s="39"/>
      <c r="E128" s="83"/>
      <c r="F128" s="83" t="s">
        <v>231</v>
      </c>
      <c r="G128" s="132" t="s">
        <v>232</v>
      </c>
      <c r="H128" s="83"/>
      <c r="I128" s="83"/>
      <c r="J128" s="39"/>
      <c r="K128" s="39"/>
      <c r="L128" s="39"/>
      <c r="M128" s="39"/>
      <c r="N128" s="39"/>
      <c r="O128" s="39"/>
      <c r="P128" s="39"/>
    </row>
    <row r="129" spans="1:16" ht="14.25" customHeight="1" x14ac:dyDescent="0.55000000000000004">
      <c r="A129" s="81" t="s">
        <v>233</v>
      </c>
      <c r="B129" s="141"/>
      <c r="C129" s="39"/>
      <c r="D129" s="39"/>
      <c r="E129" s="83"/>
      <c r="F129" s="83" t="s">
        <v>231</v>
      </c>
      <c r="G129" s="132" t="s">
        <v>232</v>
      </c>
      <c r="H129" s="83"/>
      <c r="I129" s="83"/>
      <c r="J129" s="39"/>
      <c r="K129" s="39"/>
      <c r="L129" s="39"/>
      <c r="M129" s="39"/>
      <c r="N129" s="39"/>
      <c r="O129" s="39"/>
      <c r="P129" s="39"/>
    </row>
    <row r="130" spans="1:16" ht="14.25" customHeight="1" x14ac:dyDescent="0.55000000000000004">
      <c r="A130" s="81" t="s">
        <v>234</v>
      </c>
      <c r="B130" s="142"/>
      <c r="C130" s="39"/>
      <c r="D130" s="39"/>
      <c r="E130" s="83"/>
      <c r="F130" s="83" t="s">
        <v>231</v>
      </c>
      <c r="G130" s="132" t="s">
        <v>232</v>
      </c>
      <c r="H130" s="83"/>
      <c r="I130" s="83"/>
      <c r="J130" s="39"/>
      <c r="K130" s="39"/>
      <c r="L130" s="39"/>
      <c r="M130" s="39"/>
      <c r="N130" s="39"/>
      <c r="O130" s="39"/>
      <c r="P130" s="39"/>
    </row>
    <row r="131" spans="1:16" ht="14.25" customHeight="1" x14ac:dyDescent="0.55000000000000004">
      <c r="A131" s="81" t="s">
        <v>235</v>
      </c>
      <c r="B131" s="143"/>
      <c r="C131" s="39"/>
      <c r="D131" s="39"/>
      <c r="E131" s="83"/>
      <c r="F131" s="100"/>
      <c r="G131" s="144"/>
      <c r="H131" s="83"/>
      <c r="I131" s="83"/>
      <c r="J131" s="39"/>
      <c r="K131" s="39"/>
      <c r="L131" s="39"/>
      <c r="M131" s="39"/>
      <c r="N131" s="39"/>
      <c r="O131" s="39"/>
      <c r="P131" s="39"/>
    </row>
    <row r="132" spans="1:16" ht="12.75" customHeight="1" x14ac:dyDescent="0.55000000000000004"/>
    <row r="133" spans="1:16" ht="12.75" customHeight="1" x14ac:dyDescent="0.55000000000000004"/>
    <row r="134" spans="1:16" ht="12.75" customHeight="1" x14ac:dyDescent="0.55000000000000004"/>
    <row r="135" spans="1:16" ht="12.75" customHeight="1" x14ac:dyDescent="0.55000000000000004"/>
    <row r="136" spans="1:16" ht="12.75" customHeight="1" x14ac:dyDescent="0.55000000000000004"/>
    <row r="137" spans="1:16" ht="12.75" customHeight="1" x14ac:dyDescent="0.55000000000000004"/>
    <row r="138" spans="1:16" ht="12.75" customHeight="1" x14ac:dyDescent="0.55000000000000004"/>
    <row r="139" spans="1:16" ht="12.75" customHeight="1" x14ac:dyDescent="0.55000000000000004"/>
    <row r="140" spans="1:16" ht="12.75" customHeight="1" x14ac:dyDescent="0.55000000000000004"/>
    <row r="141" spans="1:16" ht="12.75" customHeight="1" x14ac:dyDescent="0.55000000000000004"/>
    <row r="142" spans="1:16" ht="12.75" customHeight="1" x14ac:dyDescent="0.55000000000000004"/>
    <row r="143" spans="1:16" ht="12.75" customHeight="1" x14ac:dyDescent="0.55000000000000004"/>
    <row r="144" spans="1:16" ht="12.75" customHeight="1" x14ac:dyDescent="0.55000000000000004"/>
    <row r="145" ht="12.75" customHeight="1" x14ac:dyDescent="0.55000000000000004"/>
    <row r="146" ht="12.75" customHeight="1" x14ac:dyDescent="0.55000000000000004"/>
    <row r="147" ht="12.75" customHeight="1" x14ac:dyDescent="0.55000000000000004"/>
    <row r="148" ht="12.75" customHeight="1" x14ac:dyDescent="0.55000000000000004"/>
    <row r="149" ht="12.75" customHeight="1" x14ac:dyDescent="0.55000000000000004"/>
    <row r="150" ht="12.75" customHeight="1" x14ac:dyDescent="0.55000000000000004"/>
    <row r="151" ht="12.75" customHeight="1" x14ac:dyDescent="0.55000000000000004"/>
    <row r="152" ht="12.75" customHeight="1" x14ac:dyDescent="0.55000000000000004"/>
    <row r="153" ht="12.75" customHeight="1" x14ac:dyDescent="0.55000000000000004"/>
    <row r="154" ht="12.75" customHeight="1" x14ac:dyDescent="0.55000000000000004"/>
    <row r="155" ht="12.75" customHeight="1" x14ac:dyDescent="0.55000000000000004"/>
    <row r="156" ht="12.75" customHeight="1" x14ac:dyDescent="0.55000000000000004"/>
    <row r="157" ht="12.75" customHeight="1" x14ac:dyDescent="0.55000000000000004"/>
    <row r="158" ht="12.75" customHeight="1" x14ac:dyDescent="0.55000000000000004"/>
    <row r="159" ht="12.75" customHeight="1" x14ac:dyDescent="0.55000000000000004"/>
    <row r="160" ht="12.75" customHeight="1" x14ac:dyDescent="0.55000000000000004"/>
    <row r="161" ht="12.75" customHeight="1" x14ac:dyDescent="0.55000000000000004"/>
    <row r="162" ht="12.75" customHeight="1" x14ac:dyDescent="0.55000000000000004"/>
    <row r="163" ht="12.75" customHeight="1" x14ac:dyDescent="0.55000000000000004"/>
    <row r="164" ht="12.75" customHeight="1" x14ac:dyDescent="0.55000000000000004"/>
    <row r="165" ht="12.75" customHeight="1" x14ac:dyDescent="0.55000000000000004"/>
    <row r="166" ht="12.75" customHeight="1" x14ac:dyDescent="0.55000000000000004"/>
    <row r="167" ht="12.75" customHeight="1" x14ac:dyDescent="0.55000000000000004"/>
    <row r="168" ht="12.75" customHeight="1" x14ac:dyDescent="0.55000000000000004"/>
    <row r="169" ht="12.75" customHeight="1" x14ac:dyDescent="0.55000000000000004"/>
    <row r="170" ht="12.75" customHeight="1" x14ac:dyDescent="0.55000000000000004"/>
    <row r="171" ht="12.75" customHeight="1" x14ac:dyDescent="0.55000000000000004"/>
    <row r="172" ht="12.75" customHeight="1" x14ac:dyDescent="0.55000000000000004"/>
    <row r="173" ht="12.75" customHeight="1" x14ac:dyDescent="0.55000000000000004"/>
    <row r="174" ht="12.75" customHeight="1" x14ac:dyDescent="0.55000000000000004"/>
    <row r="175" ht="12.75" customHeight="1" x14ac:dyDescent="0.55000000000000004"/>
    <row r="176" ht="12.75" customHeight="1" x14ac:dyDescent="0.55000000000000004"/>
    <row r="177" ht="12.75" customHeight="1" x14ac:dyDescent="0.55000000000000004"/>
    <row r="178" ht="12.75" customHeight="1" x14ac:dyDescent="0.55000000000000004"/>
    <row r="179" ht="12.75" customHeight="1" x14ac:dyDescent="0.55000000000000004"/>
    <row r="180" ht="12.75" customHeight="1" x14ac:dyDescent="0.55000000000000004"/>
    <row r="181" ht="12.75" customHeight="1" x14ac:dyDescent="0.55000000000000004"/>
    <row r="182" ht="12.75" customHeight="1" x14ac:dyDescent="0.55000000000000004"/>
    <row r="183" ht="12.75" customHeight="1" x14ac:dyDescent="0.55000000000000004"/>
    <row r="184" ht="12.75" customHeight="1" x14ac:dyDescent="0.55000000000000004"/>
    <row r="185" ht="12.75" customHeight="1" x14ac:dyDescent="0.55000000000000004"/>
    <row r="186" ht="12.75" customHeight="1" x14ac:dyDescent="0.55000000000000004"/>
    <row r="187" ht="12.75" customHeight="1" x14ac:dyDescent="0.55000000000000004"/>
    <row r="188" ht="12.75" customHeight="1" x14ac:dyDescent="0.55000000000000004"/>
    <row r="189" ht="12.75" customHeight="1" x14ac:dyDescent="0.55000000000000004"/>
    <row r="190" ht="12.75" customHeight="1" x14ac:dyDescent="0.55000000000000004"/>
    <row r="191" ht="12.75" customHeight="1" x14ac:dyDescent="0.55000000000000004"/>
    <row r="192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  <row r="990" ht="12.75" customHeight="1" x14ac:dyDescent="0.55000000000000004"/>
    <row r="991" ht="12.75" customHeight="1" x14ac:dyDescent="0.55000000000000004"/>
    <row r="992" ht="12.75" customHeight="1" x14ac:dyDescent="0.55000000000000004"/>
    <row r="993" ht="12.75" customHeight="1" x14ac:dyDescent="0.55000000000000004"/>
    <row r="994" ht="12.75" customHeight="1" x14ac:dyDescent="0.55000000000000004"/>
    <row r="995" ht="12.75" customHeight="1" x14ac:dyDescent="0.55000000000000004"/>
    <row r="996" ht="12.75" customHeight="1" x14ac:dyDescent="0.55000000000000004"/>
    <row r="997" ht="12.75" customHeight="1" x14ac:dyDescent="0.55000000000000004"/>
    <row r="998" ht="12.75" customHeight="1" x14ac:dyDescent="0.55000000000000004"/>
    <row r="999" ht="12.75" customHeight="1" x14ac:dyDescent="0.55000000000000004"/>
    <row r="1000" ht="12.75" customHeight="1" x14ac:dyDescent="0.55000000000000004"/>
    <row r="1001" ht="12.75" customHeight="1" x14ac:dyDescent="0.55000000000000004"/>
    <row r="1002" ht="12.75" customHeight="1" x14ac:dyDescent="0.55000000000000004"/>
  </sheetData>
  <mergeCells count="3">
    <mergeCell ref="A1:A2"/>
    <mergeCell ref="A24:A25"/>
    <mergeCell ref="A26:A27"/>
  </mergeCells>
  <hyperlinks>
    <hyperlink ref="F49" r:id="rId1" xr:uid="{00000000-0004-0000-0200-000000000000}"/>
    <hyperlink ref="E72" r:id="rId2" xr:uid="{00000000-0004-0000-0200-000001000000}"/>
    <hyperlink ref="E74" r:id="rId3" xr:uid="{00000000-0004-0000-0200-000002000000}"/>
    <hyperlink ref="E75" r:id="rId4" xr:uid="{00000000-0004-0000-0200-000003000000}"/>
    <hyperlink ref="E77" r:id="rId5" xr:uid="{00000000-0004-0000-0200-000004000000}"/>
  </hyperlink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3CA00"/>
  </sheetPr>
  <dimension ref="A1:AMK1011"/>
  <sheetViews>
    <sheetView zoomScaleNormal="100" workbookViewId="0">
      <pane ySplit="4" topLeftCell="A5" activePane="bottomLeft" state="frozen"/>
      <selection pane="bottomLeft" activeCell="B17" sqref="B17"/>
    </sheetView>
  </sheetViews>
  <sheetFormatPr defaultRowHeight="19.5" x14ac:dyDescent="0.55000000000000004"/>
  <cols>
    <col min="1" max="1" width="35.85546875" style="70" customWidth="1"/>
    <col min="2" max="2" width="41.28515625" style="70" customWidth="1"/>
    <col min="3" max="3" width="16.85546875" style="70" customWidth="1"/>
    <col min="4" max="4" width="19.42578125" style="70" customWidth="1"/>
    <col min="5" max="5" width="13.85546875" style="145" customWidth="1"/>
    <col min="6" max="6" width="32.28515625" style="70" customWidth="1"/>
    <col min="7" max="7" width="11.42578125" style="70"/>
    <col min="8" max="8" width="35.85546875" style="70" customWidth="1"/>
    <col min="9" max="27" width="10.42578125" style="70" customWidth="1"/>
    <col min="28" max="1014" width="14.42578125" style="70" customWidth="1"/>
    <col min="1015" max="1025" width="11.42578125" style="70"/>
  </cols>
  <sheetData>
    <row r="1" spans="1:27" ht="24.75" customHeight="1" x14ac:dyDescent="0.6">
      <c r="A1" s="8" t="s">
        <v>236</v>
      </c>
      <c r="B1" s="146" t="s">
        <v>237</v>
      </c>
      <c r="C1" s="147"/>
      <c r="D1" s="18"/>
      <c r="E1" s="43"/>
      <c r="F1" s="88"/>
      <c r="G1" s="3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25.5" customHeight="1" x14ac:dyDescent="0.6">
      <c r="A2" s="8"/>
      <c r="B2" s="148" t="s">
        <v>238</v>
      </c>
      <c r="C2" s="147"/>
      <c r="D2" s="18"/>
      <c r="E2" s="43"/>
      <c r="F2" s="88"/>
      <c r="G2" s="3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4.25" customHeight="1" x14ac:dyDescent="0.55000000000000004">
      <c r="A3" s="39"/>
      <c r="B3" s="18"/>
      <c r="C3" s="18"/>
      <c r="D3" s="18"/>
      <c r="E3" s="39"/>
      <c r="F3" s="88"/>
      <c r="G3" s="39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39" customHeight="1" x14ac:dyDescent="0.55000000000000004">
      <c r="A4" s="44" t="s">
        <v>239</v>
      </c>
      <c r="B4" s="44" t="s">
        <v>79</v>
      </c>
      <c r="C4" s="44" t="s">
        <v>48</v>
      </c>
      <c r="D4" s="44" t="s">
        <v>80</v>
      </c>
      <c r="E4" s="45" t="s">
        <v>81</v>
      </c>
      <c r="F4" s="44" t="s">
        <v>50</v>
      </c>
      <c r="G4" s="44" t="s">
        <v>82</v>
      </c>
      <c r="H4" s="44" t="s">
        <v>83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14.25" customHeight="1" x14ac:dyDescent="0.55000000000000004">
      <c r="A5" s="39"/>
      <c r="B5" s="18"/>
      <c r="C5" s="18"/>
      <c r="D5" s="18"/>
      <c r="E5" s="39"/>
      <c r="F5" s="88"/>
      <c r="G5" s="39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4.25" customHeight="1" x14ac:dyDescent="0.55000000000000004">
      <c r="A6" s="76" t="s">
        <v>240</v>
      </c>
      <c r="B6" s="149" t="s">
        <v>241</v>
      </c>
      <c r="C6" s="150"/>
      <c r="D6" s="150"/>
      <c r="E6" s="78"/>
      <c r="F6" s="79"/>
      <c r="G6" s="78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</row>
    <row r="7" spans="1:27" ht="14.25" customHeight="1" x14ac:dyDescent="0.55000000000000004">
      <c r="A7" s="151" t="s">
        <v>242</v>
      </c>
      <c r="B7" s="151" t="s">
        <v>243</v>
      </c>
      <c r="C7" s="151" t="s">
        <v>244</v>
      </c>
      <c r="D7" s="96" t="s">
        <v>23</v>
      </c>
      <c r="E7" s="82"/>
      <c r="F7" s="70" t="s">
        <v>89</v>
      </c>
      <c r="G7" s="39" t="s">
        <v>245</v>
      </c>
      <c r="H7" s="18" t="s">
        <v>246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4.25" customHeight="1" x14ac:dyDescent="0.55000000000000004">
      <c r="A8" s="151"/>
      <c r="B8" s="151" t="s">
        <v>247</v>
      </c>
      <c r="C8" s="151" t="s">
        <v>248</v>
      </c>
      <c r="D8" s="96" t="s">
        <v>19</v>
      </c>
      <c r="E8" s="85"/>
      <c r="G8" s="39">
        <v>2</v>
      </c>
      <c r="H8" s="18" t="s">
        <v>249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4.25" customHeight="1" x14ac:dyDescent="0.55000000000000004">
      <c r="A9" s="151"/>
      <c r="B9" s="152" t="s">
        <v>250</v>
      </c>
      <c r="C9" s="151" t="s">
        <v>251</v>
      </c>
      <c r="D9" s="96" t="s">
        <v>119</v>
      </c>
      <c r="E9" s="85"/>
      <c r="G9" s="39">
        <v>2</v>
      </c>
      <c r="H9" s="18" t="s">
        <v>249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4.25" customHeight="1" x14ac:dyDescent="0.55000000000000004">
      <c r="A10" s="151"/>
      <c r="B10" s="151"/>
      <c r="C10" s="151" t="s">
        <v>244</v>
      </c>
      <c r="D10" s="96" t="s">
        <v>23</v>
      </c>
      <c r="E10" s="85"/>
      <c r="G10" s="39">
        <v>2</v>
      </c>
      <c r="H10" s="18" t="s">
        <v>249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4.25" customHeight="1" x14ac:dyDescent="0.55000000000000004">
      <c r="A11" s="151" t="s">
        <v>252</v>
      </c>
      <c r="B11" s="151" t="s">
        <v>99</v>
      </c>
      <c r="C11" s="151" t="s">
        <v>248</v>
      </c>
      <c r="D11" s="96" t="s">
        <v>19</v>
      </c>
      <c r="E11" s="85"/>
      <c r="G11" s="39">
        <v>2</v>
      </c>
      <c r="H11" s="18" t="s">
        <v>249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4.25" customHeight="1" x14ac:dyDescent="0.55000000000000004">
      <c r="A12" s="151"/>
      <c r="B12" s="151"/>
      <c r="C12" s="151" t="s">
        <v>251</v>
      </c>
      <c r="D12" s="96" t="s">
        <v>119</v>
      </c>
      <c r="E12" s="85"/>
      <c r="G12" s="39">
        <v>2</v>
      </c>
      <c r="H12" s="18" t="s">
        <v>249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4.25" customHeight="1" x14ac:dyDescent="0.55000000000000004">
      <c r="A13" s="151"/>
      <c r="B13" s="151" t="s">
        <v>253</v>
      </c>
      <c r="C13" s="151" t="s">
        <v>248</v>
      </c>
      <c r="D13" s="96" t="s">
        <v>19</v>
      </c>
      <c r="E13" s="85"/>
      <c r="G13" s="39" t="s">
        <v>245</v>
      </c>
      <c r="H13" s="18" t="s">
        <v>246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4.25" customHeight="1" x14ac:dyDescent="0.55000000000000004">
      <c r="A14" s="151" t="s">
        <v>254</v>
      </c>
      <c r="B14" s="151" t="s">
        <v>255</v>
      </c>
      <c r="C14" s="151" t="s">
        <v>248</v>
      </c>
      <c r="D14" s="96" t="s">
        <v>19</v>
      </c>
      <c r="E14" s="85"/>
      <c r="G14" s="39">
        <v>2</v>
      </c>
      <c r="H14" s="18" t="s">
        <v>249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4.25" customHeight="1" x14ac:dyDescent="0.55000000000000004">
      <c r="A15" s="151"/>
      <c r="B15" s="151" t="s">
        <v>256</v>
      </c>
      <c r="C15" s="151" t="s">
        <v>248</v>
      </c>
      <c r="D15" s="96" t="s">
        <v>19</v>
      </c>
      <c r="E15" s="85"/>
      <c r="G15" s="39">
        <v>2</v>
      </c>
      <c r="H15" s="18" t="s">
        <v>249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4.25" customHeight="1" x14ac:dyDescent="0.55000000000000004">
      <c r="A16" s="151"/>
      <c r="B16" s="151" t="s">
        <v>257</v>
      </c>
      <c r="C16" s="151" t="s">
        <v>248</v>
      </c>
      <c r="D16" s="96" t="s">
        <v>19</v>
      </c>
      <c r="E16" s="85"/>
      <c r="G16" s="39">
        <v>2</v>
      </c>
      <c r="H16" s="18" t="s">
        <v>249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4.25" customHeight="1" x14ac:dyDescent="0.55000000000000004">
      <c r="A17" s="151"/>
      <c r="B17" s="151" t="s">
        <v>258</v>
      </c>
      <c r="C17" s="151" t="s">
        <v>248</v>
      </c>
      <c r="D17" s="96" t="s">
        <v>19</v>
      </c>
      <c r="E17" s="85"/>
      <c r="G17" s="39">
        <v>2</v>
      </c>
      <c r="H17" s="18" t="s">
        <v>249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4.25" customHeight="1" x14ac:dyDescent="0.55000000000000004">
      <c r="A18" s="151"/>
      <c r="B18" s="151" t="s">
        <v>259</v>
      </c>
      <c r="C18" s="151" t="s">
        <v>248</v>
      </c>
      <c r="D18" s="96" t="s">
        <v>19</v>
      </c>
      <c r="E18" s="85"/>
      <c r="G18" s="39">
        <v>2</v>
      </c>
      <c r="H18" s="18" t="s">
        <v>249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4.25" customHeight="1" x14ac:dyDescent="0.55000000000000004">
      <c r="A19" s="151"/>
      <c r="B19" s="151" t="s">
        <v>260</v>
      </c>
      <c r="C19" s="151" t="s">
        <v>251</v>
      </c>
      <c r="D19" s="96" t="s">
        <v>119</v>
      </c>
      <c r="E19" s="85"/>
      <c r="G19" s="39" t="s">
        <v>245</v>
      </c>
      <c r="H19" s="18" t="s">
        <v>246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4.25" customHeight="1" x14ac:dyDescent="0.55000000000000004">
      <c r="A20" s="151"/>
      <c r="B20" s="151" t="s">
        <v>261</v>
      </c>
      <c r="C20" s="151" t="s">
        <v>248</v>
      </c>
      <c r="D20" s="96" t="s">
        <v>19</v>
      </c>
      <c r="E20" s="153"/>
      <c r="G20" s="154">
        <v>2</v>
      </c>
      <c r="H20" s="155" t="s">
        <v>249</v>
      </c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</row>
    <row r="21" spans="1:27" ht="14.25" customHeight="1" x14ac:dyDescent="0.55000000000000004">
      <c r="A21" s="151"/>
      <c r="B21" s="151" t="s">
        <v>262</v>
      </c>
      <c r="C21" s="151" t="s">
        <v>248</v>
      </c>
      <c r="D21" s="96" t="s">
        <v>19</v>
      </c>
      <c r="E21" s="153"/>
      <c r="G21" s="154">
        <v>2</v>
      </c>
      <c r="H21" s="155" t="s">
        <v>249</v>
      </c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</row>
    <row r="22" spans="1:27" ht="14.25" customHeight="1" x14ac:dyDescent="0.55000000000000004">
      <c r="A22" s="151"/>
      <c r="B22" s="151" t="s">
        <v>263</v>
      </c>
      <c r="C22" s="151" t="s">
        <v>248</v>
      </c>
      <c r="D22" s="96" t="s">
        <v>19</v>
      </c>
      <c r="E22" s="153"/>
      <c r="G22" s="154">
        <v>2</v>
      </c>
      <c r="H22" s="155" t="s">
        <v>249</v>
      </c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1:27" ht="14.25" customHeight="1" x14ac:dyDescent="0.55000000000000004">
      <c r="A23" s="151"/>
      <c r="B23" s="151" t="s">
        <v>264</v>
      </c>
      <c r="C23" s="151" t="s">
        <v>248</v>
      </c>
      <c r="D23" s="96" t="s">
        <v>19</v>
      </c>
      <c r="E23" s="85"/>
      <c r="G23" s="39" t="s">
        <v>245</v>
      </c>
      <c r="H23" s="18" t="s">
        <v>246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4.25" customHeight="1" x14ac:dyDescent="0.55000000000000004">
      <c r="A24" s="151"/>
      <c r="B24" s="151"/>
      <c r="C24" s="151" t="s">
        <v>251</v>
      </c>
      <c r="D24" s="96" t="s">
        <v>119</v>
      </c>
      <c r="E24" s="85"/>
      <c r="G24" s="39" t="s">
        <v>245</v>
      </c>
      <c r="H24" s="18" t="s">
        <v>246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4.25" customHeight="1" x14ac:dyDescent="0.55000000000000004">
      <c r="A25" s="151" t="s">
        <v>265</v>
      </c>
      <c r="B25" s="151" t="s">
        <v>266</v>
      </c>
      <c r="C25" s="151" t="s">
        <v>248</v>
      </c>
      <c r="D25" s="96" t="s">
        <v>267</v>
      </c>
      <c r="E25" s="85"/>
      <c r="G25" s="39">
        <v>2</v>
      </c>
      <c r="H25" s="18" t="s">
        <v>249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4.25" customHeight="1" x14ac:dyDescent="0.55000000000000004">
      <c r="A26" s="151"/>
      <c r="B26" s="151"/>
      <c r="C26" s="151" t="s">
        <v>248</v>
      </c>
      <c r="D26" s="96" t="s">
        <v>19</v>
      </c>
      <c r="E26" s="85"/>
      <c r="G26" s="39">
        <v>2</v>
      </c>
      <c r="H26" s="18" t="s">
        <v>249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4.25" customHeight="1" x14ac:dyDescent="0.55000000000000004">
      <c r="A27" s="151" t="s">
        <v>268</v>
      </c>
      <c r="B27" s="151" t="s">
        <v>255</v>
      </c>
      <c r="C27" s="151" t="s">
        <v>248</v>
      </c>
      <c r="D27" s="96" t="s">
        <v>19</v>
      </c>
      <c r="E27" s="85"/>
      <c r="G27" s="39" t="s">
        <v>245</v>
      </c>
      <c r="H27" s="18" t="s">
        <v>246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4.25" customHeight="1" x14ac:dyDescent="0.55000000000000004">
      <c r="A28" s="157"/>
      <c r="B28" s="151"/>
      <c r="C28" s="151" t="s">
        <v>251</v>
      </c>
      <c r="D28" s="96" t="s">
        <v>119</v>
      </c>
      <c r="E28" s="85"/>
      <c r="G28" s="39" t="s">
        <v>245</v>
      </c>
      <c r="H28" s="18" t="s">
        <v>246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4.25" customHeight="1" x14ac:dyDescent="0.55000000000000004">
      <c r="A29" s="151"/>
      <c r="B29" s="151" t="s">
        <v>269</v>
      </c>
      <c r="C29" s="151" t="s">
        <v>248</v>
      </c>
      <c r="D29" s="96" t="s">
        <v>19</v>
      </c>
      <c r="E29" s="85"/>
      <c r="G29" s="39" t="s">
        <v>245</v>
      </c>
      <c r="H29" s="18" t="s">
        <v>246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4.25" customHeight="1" x14ac:dyDescent="0.55000000000000004">
      <c r="A30" s="157"/>
      <c r="B30" s="151"/>
      <c r="C30" s="151" t="s">
        <v>251</v>
      </c>
      <c r="D30" s="96" t="s">
        <v>119</v>
      </c>
      <c r="E30" s="85"/>
      <c r="G30" s="39" t="s">
        <v>245</v>
      </c>
      <c r="H30" s="18" t="s">
        <v>246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4.25" customHeight="1" x14ac:dyDescent="0.55000000000000004">
      <c r="A31" s="151"/>
      <c r="B31" s="151" t="s">
        <v>270</v>
      </c>
      <c r="C31" s="151" t="s">
        <v>248</v>
      </c>
      <c r="D31" s="96" t="s">
        <v>19</v>
      </c>
      <c r="E31" s="85"/>
      <c r="G31" s="39">
        <v>24</v>
      </c>
      <c r="H31" s="18" t="s">
        <v>271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4.25" customHeight="1" x14ac:dyDescent="0.55000000000000004">
      <c r="A32" s="157"/>
      <c r="B32" s="151"/>
      <c r="C32" s="151" t="s">
        <v>251</v>
      </c>
      <c r="D32" s="96" t="s">
        <v>119</v>
      </c>
      <c r="E32" s="85"/>
      <c r="G32" s="39">
        <v>24</v>
      </c>
      <c r="H32" s="18" t="s">
        <v>271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4.25" customHeight="1" x14ac:dyDescent="0.55000000000000004">
      <c r="A33" s="157"/>
      <c r="B33" s="151" t="s">
        <v>272</v>
      </c>
      <c r="C33" s="151" t="s">
        <v>248</v>
      </c>
      <c r="D33" s="96" t="s">
        <v>19</v>
      </c>
      <c r="E33" s="85"/>
      <c r="G33" s="39">
        <v>24</v>
      </c>
      <c r="H33" s="18" t="s">
        <v>271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4.25" customHeight="1" x14ac:dyDescent="0.55000000000000004">
      <c r="A34" s="151" t="s">
        <v>273</v>
      </c>
      <c r="B34" s="151" t="s">
        <v>274</v>
      </c>
      <c r="C34" s="151" t="s">
        <v>248</v>
      </c>
      <c r="D34" s="96" t="s">
        <v>19</v>
      </c>
      <c r="E34" s="86"/>
      <c r="G34" s="39" t="s">
        <v>245</v>
      </c>
      <c r="H34" s="18" t="s">
        <v>246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14.25" customHeight="1" x14ac:dyDescent="0.55000000000000004">
      <c r="A35" s="43"/>
      <c r="B35" s="18"/>
      <c r="C35" s="18"/>
      <c r="D35" s="18"/>
      <c r="E35" s="39"/>
      <c r="F35" s="88"/>
      <c r="G35" s="3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4.25" customHeight="1" x14ac:dyDescent="0.55000000000000004">
      <c r="A36" s="76" t="s">
        <v>275</v>
      </c>
      <c r="B36" s="150"/>
      <c r="C36" s="150"/>
      <c r="D36" s="150"/>
      <c r="E36" s="78"/>
      <c r="F36" s="79"/>
      <c r="G36" s="78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</row>
    <row r="37" spans="1:27" ht="14.25" customHeight="1" x14ac:dyDescent="0.55000000000000004">
      <c r="A37" s="151" t="s">
        <v>276</v>
      </c>
      <c r="B37" s="151" t="s">
        <v>277</v>
      </c>
      <c r="C37" s="151" t="s">
        <v>248</v>
      </c>
      <c r="D37" s="96" t="s">
        <v>19</v>
      </c>
      <c r="E37" s="82"/>
      <c r="G37" s="39">
        <v>2</v>
      </c>
      <c r="H37" s="18" t="s">
        <v>249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4.25" customHeight="1" x14ac:dyDescent="0.55000000000000004">
      <c r="A38" s="151"/>
      <c r="B38" s="151"/>
      <c r="C38" s="151" t="s">
        <v>278</v>
      </c>
      <c r="D38" s="96" t="s">
        <v>279</v>
      </c>
      <c r="E38" s="85"/>
      <c r="G38" s="39">
        <v>2</v>
      </c>
      <c r="H38" s="18" t="s">
        <v>249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4.25" customHeight="1" x14ac:dyDescent="0.55000000000000004">
      <c r="A39" s="151" t="s">
        <v>280</v>
      </c>
      <c r="B39" s="151" t="s">
        <v>277</v>
      </c>
      <c r="C39" s="151" t="s">
        <v>248</v>
      </c>
      <c r="D39" s="96" t="s">
        <v>19</v>
      </c>
      <c r="E39" s="86"/>
      <c r="G39" s="39" t="s">
        <v>245</v>
      </c>
      <c r="H39" s="18" t="s">
        <v>246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4.25" customHeight="1" x14ac:dyDescent="0.55000000000000004">
      <c r="A40" s="39"/>
      <c r="B40" s="18"/>
      <c r="C40" s="18"/>
      <c r="D40" s="18"/>
      <c r="E40" s="39"/>
      <c r="F40" s="88"/>
      <c r="G40" s="39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4.25" customHeight="1" x14ac:dyDescent="0.55000000000000004">
      <c r="A41" s="76" t="s">
        <v>281</v>
      </c>
      <c r="B41" s="149" t="s">
        <v>282</v>
      </c>
      <c r="C41" s="150"/>
      <c r="D41" s="150"/>
      <c r="E41" s="78"/>
      <c r="F41" s="79"/>
      <c r="G41" s="78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</row>
    <row r="42" spans="1:27" ht="14.25" customHeight="1" x14ac:dyDescent="0.55000000000000004">
      <c r="A42" s="151" t="s">
        <v>283</v>
      </c>
      <c r="B42" s="151" t="s">
        <v>284</v>
      </c>
      <c r="C42" s="151" t="s">
        <v>248</v>
      </c>
      <c r="D42" s="96" t="s">
        <v>19</v>
      </c>
      <c r="E42" s="158"/>
      <c r="F42" s="88"/>
      <c r="G42" s="39">
        <v>2</v>
      </c>
      <c r="H42" s="18" t="s">
        <v>249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4.25" customHeight="1" x14ac:dyDescent="0.55000000000000004">
      <c r="A43" s="151"/>
      <c r="B43" s="151" t="s">
        <v>285</v>
      </c>
      <c r="C43" s="151" t="s">
        <v>248</v>
      </c>
      <c r="D43" s="96" t="s">
        <v>19</v>
      </c>
      <c r="E43" s="159"/>
      <c r="F43" s="88"/>
      <c r="G43" s="39">
        <v>2</v>
      </c>
      <c r="H43" s="18" t="s">
        <v>249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4.25" customHeight="1" x14ac:dyDescent="0.55000000000000004">
      <c r="A44" s="151"/>
      <c r="B44" s="151" t="s">
        <v>286</v>
      </c>
      <c r="C44" s="151" t="s">
        <v>248</v>
      </c>
      <c r="D44" s="96" t="s">
        <v>19</v>
      </c>
      <c r="E44" s="159"/>
      <c r="F44" s="88"/>
      <c r="G44" s="39">
        <v>2</v>
      </c>
      <c r="H44" s="18" t="s">
        <v>249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4.25" customHeight="1" x14ac:dyDescent="0.55000000000000004">
      <c r="A45" s="151"/>
      <c r="B45" s="151" t="s">
        <v>287</v>
      </c>
      <c r="C45" s="151" t="s">
        <v>248</v>
      </c>
      <c r="D45" s="96" t="s">
        <v>19</v>
      </c>
      <c r="E45" s="159"/>
      <c r="F45" s="88"/>
      <c r="G45" s="39" t="s">
        <v>245</v>
      </c>
      <c r="H45" s="18" t="s">
        <v>246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4.25" customHeight="1" x14ac:dyDescent="0.55000000000000004">
      <c r="A46" s="151"/>
      <c r="B46" s="151" t="s">
        <v>288</v>
      </c>
      <c r="C46" s="151" t="s">
        <v>248</v>
      </c>
      <c r="D46" s="96" t="s">
        <v>19</v>
      </c>
      <c r="E46" s="159"/>
      <c r="F46" s="88"/>
      <c r="G46" s="39">
        <v>2</v>
      </c>
      <c r="H46" s="18" t="s">
        <v>249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4.25" customHeight="1" x14ac:dyDescent="0.55000000000000004">
      <c r="A47" s="151"/>
      <c r="B47" s="151" t="s">
        <v>289</v>
      </c>
      <c r="C47" s="151" t="s">
        <v>248</v>
      </c>
      <c r="D47" s="96" t="s">
        <v>19</v>
      </c>
      <c r="E47" s="159"/>
      <c r="F47" s="88"/>
      <c r="G47" s="39" t="s">
        <v>245</v>
      </c>
      <c r="H47" s="18" t="s">
        <v>246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4.25" customHeight="1" x14ac:dyDescent="0.55000000000000004">
      <c r="A48" s="151" t="s">
        <v>290</v>
      </c>
      <c r="B48" s="151"/>
      <c r="C48" s="151" t="s">
        <v>248</v>
      </c>
      <c r="D48" s="96" t="s">
        <v>19</v>
      </c>
      <c r="E48" s="159"/>
      <c r="F48" s="88"/>
      <c r="G48" s="39" t="s">
        <v>245</v>
      </c>
      <c r="H48" s="18" t="s">
        <v>246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4.25" customHeight="1" x14ac:dyDescent="0.55000000000000004">
      <c r="A49" s="151" t="s">
        <v>291</v>
      </c>
      <c r="B49" s="151" t="s">
        <v>292</v>
      </c>
      <c r="C49" s="151" t="s">
        <v>248</v>
      </c>
      <c r="D49" s="96" t="s">
        <v>19</v>
      </c>
      <c r="E49" s="159"/>
      <c r="F49" s="88"/>
      <c r="G49" s="39" t="s">
        <v>245</v>
      </c>
      <c r="H49" s="18" t="s">
        <v>246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4.25" customHeight="1" x14ac:dyDescent="0.55000000000000004">
      <c r="A50" s="151" t="s">
        <v>293</v>
      </c>
      <c r="B50" s="151"/>
      <c r="C50" s="151" t="s">
        <v>248</v>
      </c>
      <c r="D50" s="96" t="s">
        <v>19</v>
      </c>
      <c r="E50" s="160"/>
      <c r="F50" s="88"/>
      <c r="G50" s="39">
        <v>2</v>
      </c>
      <c r="H50" s="18" t="s">
        <v>249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4.25" customHeight="1" x14ac:dyDescent="0.55000000000000004">
      <c r="A51" s="39"/>
      <c r="B51" s="18"/>
      <c r="C51" s="18"/>
      <c r="D51" s="18"/>
      <c r="E51" s="39"/>
      <c r="F51" s="88"/>
      <c r="G51" s="3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4.25" customHeight="1" x14ac:dyDescent="0.55000000000000004">
      <c r="A52" s="76" t="s">
        <v>294</v>
      </c>
      <c r="B52" s="149" t="s">
        <v>295</v>
      </c>
      <c r="C52" s="150"/>
      <c r="D52" s="150"/>
      <c r="E52" s="78"/>
      <c r="F52" s="79"/>
      <c r="G52" s="78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</row>
    <row r="53" spans="1:27" ht="14.25" customHeight="1" x14ac:dyDescent="0.55000000000000004">
      <c r="A53" s="151" t="s">
        <v>296</v>
      </c>
      <c r="B53" s="151" t="s">
        <v>255</v>
      </c>
      <c r="C53" s="151" t="s">
        <v>248</v>
      </c>
      <c r="D53" s="96" t="s">
        <v>19</v>
      </c>
      <c r="E53" s="158"/>
      <c r="F53" s="88"/>
      <c r="G53" s="39">
        <v>2</v>
      </c>
      <c r="H53" s="18" t="s">
        <v>249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4.25" customHeight="1" x14ac:dyDescent="0.55000000000000004">
      <c r="A54" s="151"/>
      <c r="B54" s="151" t="s">
        <v>297</v>
      </c>
      <c r="C54" s="151" t="s">
        <v>248</v>
      </c>
      <c r="D54" s="96" t="s">
        <v>19</v>
      </c>
      <c r="E54" s="159"/>
      <c r="F54" s="88"/>
      <c r="G54" s="39">
        <v>2</v>
      </c>
      <c r="H54" s="18" t="s">
        <v>249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4.25" customHeight="1" x14ac:dyDescent="0.55000000000000004">
      <c r="A55" s="151"/>
      <c r="B55" s="151"/>
      <c r="C55" s="161" t="s">
        <v>298</v>
      </c>
      <c r="D55" s="96" t="s">
        <v>299</v>
      </c>
      <c r="E55" s="159"/>
      <c r="F55" s="88"/>
      <c r="G55" s="39">
        <v>2</v>
      </c>
      <c r="H55" s="18" t="s">
        <v>249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4.25" customHeight="1" x14ac:dyDescent="0.55000000000000004">
      <c r="A56" s="151"/>
      <c r="B56" s="151"/>
      <c r="C56" s="161" t="s">
        <v>300</v>
      </c>
      <c r="D56" s="96" t="s">
        <v>299</v>
      </c>
      <c r="E56" s="159"/>
      <c r="F56" s="88"/>
      <c r="G56" s="39">
        <v>2</v>
      </c>
      <c r="H56" s="18" t="s">
        <v>249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4.25" customHeight="1" x14ac:dyDescent="0.55000000000000004">
      <c r="A57" s="151"/>
      <c r="B57" s="151"/>
      <c r="C57" s="161" t="s">
        <v>301</v>
      </c>
      <c r="D57" s="96" t="s">
        <v>299</v>
      </c>
      <c r="E57" s="159"/>
      <c r="F57" s="88"/>
      <c r="G57" s="39">
        <v>2</v>
      </c>
      <c r="H57" s="18" t="s">
        <v>249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4.25" customHeight="1" x14ac:dyDescent="0.55000000000000004">
      <c r="A58" s="151"/>
      <c r="B58" s="151"/>
      <c r="C58" s="161" t="s">
        <v>302</v>
      </c>
      <c r="D58" s="96" t="s">
        <v>299</v>
      </c>
      <c r="E58" s="159"/>
      <c r="F58" s="88"/>
      <c r="G58" s="39">
        <v>2</v>
      </c>
      <c r="H58" s="18" t="s">
        <v>249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4.25" customHeight="1" x14ac:dyDescent="0.55000000000000004">
      <c r="A59" s="151"/>
      <c r="B59" s="151"/>
      <c r="C59" s="161" t="s">
        <v>303</v>
      </c>
      <c r="D59" s="96" t="s">
        <v>299</v>
      </c>
      <c r="E59" s="159"/>
      <c r="F59" s="88"/>
      <c r="G59" s="39">
        <v>2</v>
      </c>
      <c r="H59" s="18" t="s">
        <v>249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4.25" customHeight="1" x14ac:dyDescent="0.55000000000000004">
      <c r="A60" s="151"/>
      <c r="B60" s="151"/>
      <c r="C60" s="161" t="s">
        <v>304</v>
      </c>
      <c r="D60" s="96" t="s">
        <v>299</v>
      </c>
      <c r="E60" s="159"/>
      <c r="F60" s="88"/>
      <c r="G60" s="39">
        <v>2</v>
      </c>
      <c r="H60" s="18" t="s">
        <v>249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4.25" customHeight="1" x14ac:dyDescent="0.55000000000000004">
      <c r="A61" s="151"/>
      <c r="B61" s="151"/>
      <c r="C61" s="151" t="s">
        <v>305</v>
      </c>
      <c r="D61" s="96" t="s">
        <v>119</v>
      </c>
      <c r="E61" s="159"/>
      <c r="F61" s="88"/>
      <c r="G61" s="39">
        <v>2</v>
      </c>
      <c r="H61" s="18" t="s">
        <v>249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4.25" customHeight="1" x14ac:dyDescent="0.55000000000000004">
      <c r="A62" s="157"/>
      <c r="B62" s="151" t="s">
        <v>306</v>
      </c>
      <c r="C62" s="151" t="s">
        <v>307</v>
      </c>
      <c r="D62" s="96" t="s">
        <v>23</v>
      </c>
      <c r="E62" s="159"/>
      <c r="F62" s="88"/>
      <c r="G62" s="39">
        <v>2</v>
      </c>
      <c r="H62" s="18" t="s">
        <v>249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4.25" customHeight="1" x14ac:dyDescent="0.55000000000000004">
      <c r="A63" s="151"/>
      <c r="B63" s="151"/>
      <c r="C63" s="151" t="s">
        <v>308</v>
      </c>
      <c r="D63" s="96" t="s">
        <v>23</v>
      </c>
      <c r="E63" s="159"/>
      <c r="F63" s="88"/>
      <c r="G63" s="39">
        <v>2</v>
      </c>
      <c r="H63" s="18" t="s">
        <v>249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4.25" customHeight="1" x14ac:dyDescent="0.55000000000000004">
      <c r="A64" s="151"/>
      <c r="B64" s="151"/>
      <c r="C64" s="151" t="s">
        <v>309</v>
      </c>
      <c r="D64" s="96" t="s">
        <v>23</v>
      </c>
      <c r="E64" s="159"/>
      <c r="F64" s="88"/>
      <c r="G64" s="39">
        <v>2</v>
      </c>
      <c r="H64" s="18" t="s">
        <v>249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4.25" customHeight="1" x14ac:dyDescent="0.55000000000000004">
      <c r="A65" s="151"/>
      <c r="B65" s="151"/>
      <c r="C65" s="151" t="s">
        <v>310</v>
      </c>
      <c r="D65" s="96" t="s">
        <v>23</v>
      </c>
      <c r="E65" s="159"/>
      <c r="F65" s="88"/>
      <c r="G65" s="39">
        <v>2</v>
      </c>
      <c r="H65" s="18" t="s">
        <v>249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4.25" customHeight="1" x14ac:dyDescent="0.55000000000000004">
      <c r="A66" s="151"/>
      <c r="B66" s="151"/>
      <c r="C66" s="151" t="s">
        <v>311</v>
      </c>
      <c r="D66" s="96" t="s">
        <v>23</v>
      </c>
      <c r="E66" s="159"/>
      <c r="F66" s="88"/>
      <c r="G66" s="39">
        <v>2</v>
      </c>
      <c r="H66" s="18" t="s">
        <v>249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4.25" customHeight="1" x14ac:dyDescent="0.55000000000000004">
      <c r="A67" s="151"/>
      <c r="B67" s="161"/>
      <c r="C67" s="151" t="s">
        <v>305</v>
      </c>
      <c r="D67" s="96" t="s">
        <v>119</v>
      </c>
      <c r="E67" s="159"/>
      <c r="F67" s="88"/>
      <c r="G67" s="39">
        <v>2</v>
      </c>
      <c r="H67" s="18" t="s">
        <v>249</v>
      </c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4.25" customHeight="1" x14ac:dyDescent="0.55000000000000004">
      <c r="A68" s="151"/>
      <c r="B68" s="161"/>
      <c r="C68" s="151" t="s">
        <v>248</v>
      </c>
      <c r="D68" s="96" t="s">
        <v>19</v>
      </c>
      <c r="E68" s="159"/>
      <c r="F68" s="88"/>
      <c r="G68" s="39">
        <v>2</v>
      </c>
      <c r="H68" s="18" t="s">
        <v>249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4.25" customHeight="1" x14ac:dyDescent="0.55000000000000004">
      <c r="A69" s="151"/>
      <c r="B69" s="151" t="s">
        <v>312</v>
      </c>
      <c r="C69" s="151" t="s">
        <v>248</v>
      </c>
      <c r="D69" s="96" t="s">
        <v>19</v>
      </c>
      <c r="E69" s="159"/>
      <c r="F69" s="88"/>
      <c r="G69" s="39">
        <v>2</v>
      </c>
      <c r="H69" s="18" t="s">
        <v>249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4.25" customHeight="1" x14ac:dyDescent="0.55000000000000004">
      <c r="A70" s="151"/>
      <c r="B70" s="151" t="s">
        <v>313</v>
      </c>
      <c r="C70" s="151" t="s">
        <v>248</v>
      </c>
      <c r="D70" s="96" t="s">
        <v>19</v>
      </c>
      <c r="E70" s="159"/>
      <c r="F70" s="88"/>
      <c r="G70" s="39">
        <v>2</v>
      </c>
      <c r="H70" s="18" t="s">
        <v>249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4.25" customHeight="1" x14ac:dyDescent="0.55000000000000004">
      <c r="A71" s="151"/>
      <c r="B71" s="151" t="s">
        <v>314</v>
      </c>
      <c r="C71" s="151" t="s">
        <v>248</v>
      </c>
      <c r="D71" s="96" t="s">
        <v>19</v>
      </c>
      <c r="E71" s="159"/>
      <c r="F71" s="88"/>
      <c r="G71" s="39">
        <v>2</v>
      </c>
      <c r="H71" s="18" t="s">
        <v>249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4.25" customHeight="1" x14ac:dyDescent="0.55000000000000004">
      <c r="A72" s="151"/>
      <c r="B72" s="151" t="s">
        <v>315</v>
      </c>
      <c r="C72" s="151" t="s">
        <v>248</v>
      </c>
      <c r="D72" s="96" t="s">
        <v>19</v>
      </c>
      <c r="E72" s="159"/>
      <c r="F72" s="88"/>
      <c r="G72" s="39">
        <v>2</v>
      </c>
      <c r="H72" s="18" t="s">
        <v>249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4.25" customHeight="1" x14ac:dyDescent="0.55000000000000004">
      <c r="A73" s="151"/>
      <c r="B73" s="151" t="s">
        <v>316</v>
      </c>
      <c r="C73" s="151" t="s">
        <v>248</v>
      </c>
      <c r="D73" s="96" t="s">
        <v>19</v>
      </c>
      <c r="E73" s="160"/>
      <c r="F73" s="162"/>
      <c r="G73" s="163">
        <v>2</v>
      </c>
      <c r="H73" s="156" t="s">
        <v>249</v>
      </c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</row>
    <row r="74" spans="1:27" ht="14.25" customHeight="1" x14ac:dyDescent="0.55000000000000004">
      <c r="A74" s="39"/>
      <c r="B74" s="18"/>
      <c r="C74" s="18"/>
      <c r="D74" s="18"/>
      <c r="E74" s="39"/>
      <c r="F74" s="88"/>
      <c r="G74" s="39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4.25" customHeight="1" x14ac:dyDescent="0.55000000000000004">
      <c r="A75" s="76" t="s">
        <v>317</v>
      </c>
      <c r="B75" s="149" t="s">
        <v>318</v>
      </c>
      <c r="C75" s="150"/>
      <c r="D75" s="150"/>
      <c r="E75" s="78"/>
      <c r="F75" s="79"/>
      <c r="G75" s="78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</row>
    <row r="76" spans="1:27" ht="14.25" customHeight="1" x14ac:dyDescent="0.55000000000000004">
      <c r="A76" s="151" t="s">
        <v>319</v>
      </c>
      <c r="B76" s="151" t="s">
        <v>297</v>
      </c>
      <c r="C76" s="161" t="s">
        <v>320</v>
      </c>
      <c r="D76" s="96" t="s">
        <v>321</v>
      </c>
      <c r="E76" s="158"/>
      <c r="F76" s="88"/>
      <c r="G76" s="39">
        <v>2</v>
      </c>
      <c r="H76" s="18" t="s">
        <v>249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4.25" customHeight="1" x14ac:dyDescent="0.55000000000000004">
      <c r="A77" s="151"/>
      <c r="B77" s="151"/>
      <c r="C77" s="161" t="s">
        <v>322</v>
      </c>
      <c r="D77" s="96" t="s">
        <v>321</v>
      </c>
      <c r="E77" s="159"/>
      <c r="F77" s="88"/>
      <c r="G77" s="39">
        <v>2</v>
      </c>
      <c r="H77" s="18" t="s">
        <v>249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4.25" customHeight="1" x14ac:dyDescent="0.55000000000000004">
      <c r="A78" s="151"/>
      <c r="B78" s="151"/>
      <c r="C78" s="161" t="s">
        <v>323</v>
      </c>
      <c r="D78" s="96" t="s">
        <v>321</v>
      </c>
      <c r="E78" s="159"/>
      <c r="F78" s="88"/>
      <c r="G78" s="39">
        <v>2</v>
      </c>
      <c r="H78" s="18" t="s">
        <v>249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4.25" customHeight="1" x14ac:dyDescent="0.55000000000000004">
      <c r="A79" s="151"/>
      <c r="B79" s="151"/>
      <c r="C79" s="161" t="s">
        <v>324</v>
      </c>
      <c r="D79" s="96" t="s">
        <v>321</v>
      </c>
      <c r="E79" s="159"/>
      <c r="F79" s="88"/>
      <c r="G79" s="39">
        <v>2</v>
      </c>
      <c r="H79" s="18" t="s">
        <v>249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4.25" customHeight="1" x14ac:dyDescent="0.55000000000000004">
      <c r="A80" s="151" t="s">
        <v>325</v>
      </c>
      <c r="B80" s="151" t="s">
        <v>297</v>
      </c>
      <c r="C80" s="161" t="s">
        <v>320</v>
      </c>
      <c r="D80" s="96" t="s">
        <v>321</v>
      </c>
      <c r="E80" s="159"/>
      <c r="F80" s="88"/>
      <c r="G80" s="39">
        <v>2</v>
      </c>
      <c r="H80" s="18" t="s">
        <v>249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4.25" customHeight="1" x14ac:dyDescent="0.55000000000000004">
      <c r="A81" s="151"/>
      <c r="B81" s="151"/>
      <c r="C81" s="161" t="s">
        <v>322</v>
      </c>
      <c r="D81" s="96" t="s">
        <v>321</v>
      </c>
      <c r="E81" s="159"/>
      <c r="F81" s="88"/>
      <c r="G81" s="39">
        <v>2</v>
      </c>
      <c r="H81" s="18" t="s">
        <v>249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4.25" customHeight="1" x14ac:dyDescent="0.55000000000000004">
      <c r="A82" s="151" t="s">
        <v>326</v>
      </c>
      <c r="B82" s="151"/>
      <c r="C82" s="151" t="s">
        <v>248</v>
      </c>
      <c r="D82" s="96" t="s">
        <v>21</v>
      </c>
      <c r="E82" s="159"/>
      <c r="F82" s="88"/>
      <c r="G82" s="39">
        <v>2</v>
      </c>
      <c r="H82" s="18" t="s">
        <v>249</v>
      </c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4.25" customHeight="1" x14ac:dyDescent="0.55000000000000004">
      <c r="A83" s="151" t="s">
        <v>327</v>
      </c>
      <c r="B83" s="151" t="s">
        <v>328</v>
      </c>
      <c r="C83" s="151" t="s">
        <v>329</v>
      </c>
      <c r="D83" s="96" t="s">
        <v>330</v>
      </c>
      <c r="E83" s="159"/>
      <c r="F83" s="88"/>
      <c r="G83" s="39">
        <v>2</v>
      </c>
      <c r="H83" s="18" t="s">
        <v>249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4.25" customHeight="1" x14ac:dyDescent="0.55000000000000004">
      <c r="A84" s="151"/>
      <c r="B84" s="151" t="s">
        <v>281</v>
      </c>
      <c r="C84" s="151" t="s">
        <v>329</v>
      </c>
      <c r="D84" s="96" t="s">
        <v>330</v>
      </c>
      <c r="E84" s="159"/>
      <c r="F84" s="88"/>
      <c r="G84" s="39">
        <v>2</v>
      </c>
      <c r="H84" s="18" t="s">
        <v>249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4.25" customHeight="1" x14ac:dyDescent="0.55000000000000004">
      <c r="A85" s="151" t="s">
        <v>331</v>
      </c>
      <c r="B85" s="151" t="s">
        <v>332</v>
      </c>
      <c r="C85" s="151" t="s">
        <v>333</v>
      </c>
      <c r="D85" s="151" t="s">
        <v>334</v>
      </c>
      <c r="E85" s="159"/>
      <c r="F85" s="88"/>
      <c r="G85" s="39">
        <v>19</v>
      </c>
      <c r="H85" s="18" t="s">
        <v>108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4.25" customHeight="1" x14ac:dyDescent="0.55000000000000004">
      <c r="A86" s="151"/>
      <c r="B86" s="151" t="s">
        <v>335</v>
      </c>
      <c r="C86" s="151" t="s">
        <v>336</v>
      </c>
      <c r="D86" s="151" t="s">
        <v>334</v>
      </c>
      <c r="E86" s="159"/>
      <c r="F86" s="88"/>
      <c r="G86" s="39">
        <v>19</v>
      </c>
      <c r="H86" s="18" t="s">
        <v>108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4.25" customHeight="1" x14ac:dyDescent="0.55000000000000004">
      <c r="A87" s="151"/>
      <c r="B87" s="151" t="s">
        <v>335</v>
      </c>
      <c r="C87" s="151" t="s">
        <v>337</v>
      </c>
      <c r="D87" s="151" t="s">
        <v>334</v>
      </c>
      <c r="E87" s="159"/>
      <c r="F87" s="88"/>
      <c r="G87" s="39">
        <v>19</v>
      </c>
      <c r="H87" s="18" t="s">
        <v>108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4.25" customHeight="1" x14ac:dyDescent="0.55000000000000004">
      <c r="A88" s="151"/>
      <c r="B88" s="151" t="s">
        <v>335</v>
      </c>
      <c r="C88" s="151" t="s">
        <v>338</v>
      </c>
      <c r="D88" s="151" t="s">
        <v>334</v>
      </c>
      <c r="E88" s="159"/>
      <c r="F88" s="88"/>
      <c r="G88" s="39">
        <v>19</v>
      </c>
      <c r="H88" s="18" t="s">
        <v>108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4.25" customHeight="1" x14ac:dyDescent="0.55000000000000004">
      <c r="A89" s="151"/>
      <c r="B89" s="151" t="s">
        <v>339</v>
      </c>
      <c r="C89" s="151" t="s">
        <v>340</v>
      </c>
      <c r="D89" s="151" t="s">
        <v>334</v>
      </c>
      <c r="E89" s="159"/>
      <c r="F89" s="88"/>
      <c r="G89" s="39">
        <v>19</v>
      </c>
      <c r="H89" s="18" t="s">
        <v>108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4.25" customHeight="1" x14ac:dyDescent="0.55000000000000004">
      <c r="A90" s="151" t="s">
        <v>341</v>
      </c>
      <c r="B90" s="151" t="s">
        <v>281</v>
      </c>
      <c r="C90" s="151"/>
      <c r="D90" s="151" t="s">
        <v>21</v>
      </c>
      <c r="E90" s="159"/>
      <c r="F90" s="88"/>
      <c r="G90" s="39">
        <v>2</v>
      </c>
      <c r="H90" s="18" t="s">
        <v>249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4.25" customHeight="1" x14ac:dyDescent="0.55000000000000004">
      <c r="A91" s="151" t="s">
        <v>342</v>
      </c>
      <c r="B91" s="151" t="s">
        <v>343</v>
      </c>
      <c r="C91" s="151"/>
      <c r="D91" s="151" t="s">
        <v>21</v>
      </c>
      <c r="E91" s="159"/>
      <c r="F91" s="88"/>
      <c r="G91" s="39" t="s">
        <v>245</v>
      </c>
      <c r="H91" s="18" t="s">
        <v>246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4.25" customHeight="1" x14ac:dyDescent="0.55000000000000004">
      <c r="A92" s="151" t="s">
        <v>344</v>
      </c>
      <c r="B92" s="151" t="s">
        <v>343</v>
      </c>
      <c r="C92" s="151"/>
      <c r="D92" s="151" t="s">
        <v>21</v>
      </c>
      <c r="E92" s="160"/>
      <c r="F92" s="88"/>
      <c r="G92" s="39" t="s">
        <v>245</v>
      </c>
      <c r="H92" s="18" t="s">
        <v>246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4.25" customHeight="1" x14ac:dyDescent="0.55000000000000004">
      <c r="A93" s="39"/>
      <c r="B93" s="18"/>
      <c r="C93" s="18"/>
      <c r="D93" s="18"/>
      <c r="E93" s="39"/>
      <c r="F93" s="88"/>
      <c r="G93" s="39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4.25" customHeight="1" x14ac:dyDescent="0.55000000000000004">
      <c r="A94" s="76" t="s">
        <v>345</v>
      </c>
      <c r="B94" s="149" t="s">
        <v>346</v>
      </c>
      <c r="C94" s="150"/>
      <c r="D94" s="150"/>
      <c r="E94" s="78"/>
      <c r="F94" s="79"/>
      <c r="G94" s="78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</row>
    <row r="95" spans="1:27" ht="14.25" customHeight="1" x14ac:dyDescent="0.55000000000000004">
      <c r="A95" s="151" t="s">
        <v>347</v>
      </c>
      <c r="B95" s="151" t="s">
        <v>348</v>
      </c>
      <c r="C95" s="151" t="s">
        <v>248</v>
      </c>
      <c r="D95" s="96" t="s">
        <v>21</v>
      </c>
      <c r="E95" s="158"/>
      <c r="F95" s="88"/>
      <c r="G95" s="39" t="s">
        <v>245</v>
      </c>
      <c r="H95" s="18" t="s">
        <v>246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4.25" customHeight="1" x14ac:dyDescent="0.55000000000000004">
      <c r="A96" s="151"/>
      <c r="B96" s="151" t="s">
        <v>349</v>
      </c>
      <c r="C96" s="151" t="s">
        <v>248</v>
      </c>
      <c r="D96" s="96" t="s">
        <v>21</v>
      </c>
      <c r="E96" s="159"/>
      <c r="F96" s="88"/>
      <c r="G96" s="39" t="s">
        <v>245</v>
      </c>
      <c r="H96" s="18" t="s">
        <v>246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4.25" customHeight="1" x14ac:dyDescent="0.55000000000000004">
      <c r="A97" s="151"/>
      <c r="B97" s="151" t="s">
        <v>350</v>
      </c>
      <c r="C97" s="151" t="s">
        <v>248</v>
      </c>
      <c r="D97" s="96" t="s">
        <v>21</v>
      </c>
      <c r="E97" s="159"/>
      <c r="F97" s="88"/>
      <c r="G97" s="39" t="s">
        <v>245</v>
      </c>
      <c r="H97" s="18" t="s">
        <v>246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4.25" customHeight="1" x14ac:dyDescent="0.55000000000000004">
      <c r="A98" s="151"/>
      <c r="B98" s="151" t="s">
        <v>349</v>
      </c>
      <c r="C98" s="161" t="s">
        <v>351</v>
      </c>
      <c r="D98" s="96" t="s">
        <v>299</v>
      </c>
      <c r="E98" s="159"/>
      <c r="F98" s="88"/>
      <c r="G98" s="39" t="s">
        <v>245</v>
      </c>
      <c r="H98" s="18" t="s">
        <v>246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4.25" customHeight="1" x14ac:dyDescent="0.55000000000000004">
      <c r="A99" s="151"/>
      <c r="B99" s="151"/>
      <c r="C99" s="161" t="s">
        <v>352</v>
      </c>
      <c r="D99" s="96" t="s">
        <v>299</v>
      </c>
      <c r="E99" s="159"/>
      <c r="F99" s="88"/>
      <c r="G99" s="39" t="s">
        <v>245</v>
      </c>
      <c r="H99" s="18" t="s">
        <v>246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4.25" customHeight="1" x14ac:dyDescent="0.55000000000000004">
      <c r="A100" s="151"/>
      <c r="B100" s="151"/>
      <c r="C100" s="161" t="s">
        <v>353</v>
      </c>
      <c r="D100" s="96" t="s">
        <v>299</v>
      </c>
      <c r="E100" s="159"/>
      <c r="F100" s="88"/>
      <c r="G100" s="39" t="s">
        <v>245</v>
      </c>
      <c r="H100" s="18" t="s">
        <v>246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4.25" customHeight="1" x14ac:dyDescent="0.55000000000000004">
      <c r="A101" s="151"/>
      <c r="B101" s="151"/>
      <c r="C101" s="161" t="s">
        <v>354</v>
      </c>
      <c r="D101" s="96" t="s">
        <v>299</v>
      </c>
      <c r="E101" s="159"/>
      <c r="F101" s="88"/>
      <c r="G101" s="39" t="s">
        <v>245</v>
      </c>
      <c r="H101" s="18" t="s">
        <v>246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4.25" customHeight="1" x14ac:dyDescent="0.55000000000000004">
      <c r="A102" s="151"/>
      <c r="B102" s="151"/>
      <c r="C102" s="161" t="s">
        <v>355</v>
      </c>
      <c r="D102" s="96" t="s">
        <v>299</v>
      </c>
      <c r="E102" s="159"/>
      <c r="F102" s="88"/>
      <c r="G102" s="39" t="s">
        <v>245</v>
      </c>
      <c r="H102" s="18" t="s">
        <v>246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4.25" customHeight="1" x14ac:dyDescent="0.55000000000000004">
      <c r="A103" s="151"/>
      <c r="B103" s="151" t="s">
        <v>356</v>
      </c>
      <c r="C103" s="161" t="s">
        <v>354</v>
      </c>
      <c r="D103" s="96" t="s">
        <v>299</v>
      </c>
      <c r="E103" s="159"/>
      <c r="F103" s="88"/>
      <c r="G103" s="39" t="s">
        <v>245</v>
      </c>
      <c r="H103" s="18" t="s">
        <v>246</v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4.25" customHeight="1" x14ac:dyDescent="0.55000000000000004">
      <c r="A104" s="151"/>
      <c r="B104" s="151"/>
      <c r="C104" s="161" t="s">
        <v>355</v>
      </c>
      <c r="D104" s="96" t="s">
        <v>299</v>
      </c>
      <c r="E104" s="159"/>
      <c r="F104" s="88"/>
      <c r="G104" s="39" t="s">
        <v>245</v>
      </c>
      <c r="H104" s="18" t="s">
        <v>246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4.25" customHeight="1" x14ac:dyDescent="0.55000000000000004">
      <c r="A105" s="151"/>
      <c r="B105" s="151"/>
      <c r="C105" s="161" t="s">
        <v>357</v>
      </c>
      <c r="D105" s="96" t="s">
        <v>299</v>
      </c>
      <c r="E105" s="159"/>
      <c r="F105" s="88"/>
      <c r="G105" s="39" t="s">
        <v>245</v>
      </c>
      <c r="H105" s="18" t="s">
        <v>246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4.25" customHeight="1" x14ac:dyDescent="0.55000000000000004">
      <c r="A106" s="151"/>
      <c r="B106" s="151"/>
      <c r="C106" s="161" t="s">
        <v>358</v>
      </c>
      <c r="D106" s="96" t="s">
        <v>299</v>
      </c>
      <c r="E106" s="159"/>
      <c r="F106" s="88"/>
      <c r="G106" s="39" t="s">
        <v>245</v>
      </c>
      <c r="H106" s="18" t="s">
        <v>246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4.25" customHeight="1" x14ac:dyDescent="0.55000000000000004">
      <c r="A107" s="151"/>
      <c r="B107" s="151" t="s">
        <v>350</v>
      </c>
      <c r="C107" s="161" t="s">
        <v>353</v>
      </c>
      <c r="D107" s="96" t="s">
        <v>299</v>
      </c>
      <c r="E107" s="159"/>
      <c r="F107" s="88"/>
      <c r="G107" s="39" t="s">
        <v>245</v>
      </c>
      <c r="H107" s="18" t="s">
        <v>246</v>
      </c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4.25" customHeight="1" x14ac:dyDescent="0.55000000000000004">
      <c r="A108" s="151"/>
      <c r="B108" s="151"/>
      <c r="C108" s="161" t="s">
        <v>355</v>
      </c>
      <c r="D108" s="96" t="s">
        <v>299</v>
      </c>
      <c r="E108" s="159"/>
      <c r="F108" s="88"/>
      <c r="G108" s="39" t="s">
        <v>245</v>
      </c>
      <c r="H108" s="18" t="s">
        <v>246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4.25" customHeight="1" x14ac:dyDescent="0.55000000000000004">
      <c r="A109" s="151"/>
      <c r="B109" s="151"/>
      <c r="C109" s="161" t="s">
        <v>359</v>
      </c>
      <c r="D109" s="96" t="s">
        <v>299</v>
      </c>
      <c r="E109" s="159"/>
      <c r="F109" s="88"/>
      <c r="G109" s="39" t="s">
        <v>245</v>
      </c>
      <c r="H109" s="18" t="s">
        <v>246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4.25" customHeight="1" x14ac:dyDescent="0.55000000000000004">
      <c r="A110" s="151"/>
      <c r="B110" s="151"/>
      <c r="C110" s="161" t="s">
        <v>357</v>
      </c>
      <c r="D110" s="96" t="s">
        <v>299</v>
      </c>
      <c r="E110" s="159"/>
      <c r="F110" s="88"/>
      <c r="G110" s="39" t="s">
        <v>245</v>
      </c>
      <c r="H110" s="18" t="s">
        <v>246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4.25" customHeight="1" x14ac:dyDescent="0.55000000000000004">
      <c r="A111" s="151"/>
      <c r="B111" s="151"/>
      <c r="C111" s="161" t="s">
        <v>358</v>
      </c>
      <c r="D111" s="96" t="s">
        <v>299</v>
      </c>
      <c r="E111" s="159"/>
      <c r="F111" s="88"/>
      <c r="G111" s="39" t="s">
        <v>245</v>
      </c>
      <c r="H111" s="18" t="s">
        <v>246</v>
      </c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4.25" customHeight="1" x14ac:dyDescent="0.55000000000000004">
      <c r="A112" s="151"/>
      <c r="B112" s="151"/>
      <c r="C112" s="161" t="s">
        <v>360</v>
      </c>
      <c r="D112" s="96" t="s">
        <v>299</v>
      </c>
      <c r="E112" s="159"/>
      <c r="F112" s="88"/>
      <c r="G112" s="39" t="s">
        <v>245</v>
      </c>
      <c r="H112" s="18" t="s">
        <v>246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4.25" customHeight="1" x14ac:dyDescent="0.55000000000000004">
      <c r="A113" s="151"/>
      <c r="B113" s="151"/>
      <c r="C113" s="161" t="s">
        <v>361</v>
      </c>
      <c r="D113" s="96" t="s">
        <v>299</v>
      </c>
      <c r="E113" s="160"/>
      <c r="F113" s="88"/>
      <c r="G113" s="39" t="s">
        <v>245</v>
      </c>
      <c r="H113" s="18" t="s">
        <v>246</v>
      </c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4.25" customHeight="1" x14ac:dyDescent="0.55000000000000004">
      <c r="A114" s="39"/>
      <c r="B114" s="18"/>
      <c r="C114" s="18"/>
      <c r="D114" s="18"/>
      <c r="E114" s="39"/>
      <c r="F114" s="88"/>
      <c r="G114" s="39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4.25" customHeight="1" x14ac:dyDescent="0.55000000000000004">
      <c r="A115" s="76" t="s">
        <v>362</v>
      </c>
      <c r="B115" s="149" t="s">
        <v>363</v>
      </c>
      <c r="C115" s="150"/>
      <c r="D115" s="150"/>
      <c r="E115" s="78"/>
      <c r="F115" s="79"/>
      <c r="G115" s="78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</row>
    <row r="116" spans="1:27" ht="14.25" customHeight="1" x14ac:dyDescent="0.55000000000000004">
      <c r="A116" s="93" t="s">
        <v>364</v>
      </c>
      <c r="B116" s="164" t="s">
        <v>364</v>
      </c>
      <c r="C116" s="164" t="s">
        <v>365</v>
      </c>
      <c r="D116" s="93" t="s">
        <v>21</v>
      </c>
      <c r="E116" s="82"/>
      <c r="G116" s="154" t="s">
        <v>245</v>
      </c>
      <c r="H116" s="18" t="s">
        <v>246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4.25" customHeight="1" x14ac:dyDescent="0.55000000000000004">
      <c r="A117" s="93"/>
      <c r="B117" s="164" t="s">
        <v>366</v>
      </c>
      <c r="C117" s="164" t="s">
        <v>367</v>
      </c>
      <c r="D117" s="93" t="s">
        <v>21</v>
      </c>
      <c r="E117" s="85"/>
      <c r="G117" s="154" t="s">
        <v>245</v>
      </c>
      <c r="H117" s="18" t="s">
        <v>246</v>
      </c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4.25" customHeight="1" x14ac:dyDescent="0.55000000000000004">
      <c r="A118" s="93"/>
      <c r="B118" s="164"/>
      <c r="C118" s="164" t="s">
        <v>368</v>
      </c>
      <c r="D118" s="93" t="s">
        <v>21</v>
      </c>
      <c r="E118" s="85"/>
      <c r="G118" s="154" t="s">
        <v>245</v>
      </c>
      <c r="H118" s="18" t="s">
        <v>246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4.25" customHeight="1" x14ac:dyDescent="0.55000000000000004">
      <c r="A119" s="93"/>
      <c r="B119" s="164" t="s">
        <v>369</v>
      </c>
      <c r="C119" s="164" t="s">
        <v>370</v>
      </c>
      <c r="D119" s="93" t="s">
        <v>21</v>
      </c>
      <c r="E119" s="85"/>
      <c r="G119" s="154" t="s">
        <v>245</v>
      </c>
      <c r="H119" s="18" t="s">
        <v>246</v>
      </c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4.25" customHeight="1" x14ac:dyDescent="0.55000000000000004">
      <c r="A120" s="93"/>
      <c r="B120" s="164"/>
      <c r="C120" s="164" t="s">
        <v>371</v>
      </c>
      <c r="D120" s="93" t="s">
        <v>21</v>
      </c>
      <c r="E120" s="85"/>
      <c r="G120" s="154" t="s">
        <v>245</v>
      </c>
      <c r="H120" s="18" t="s">
        <v>246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4.25" customHeight="1" x14ac:dyDescent="0.55000000000000004">
      <c r="A121" s="93"/>
      <c r="B121" s="164" t="s">
        <v>372</v>
      </c>
      <c r="C121" s="164" t="s">
        <v>373</v>
      </c>
      <c r="D121" s="93" t="s">
        <v>21</v>
      </c>
      <c r="E121" s="85"/>
      <c r="G121" s="154" t="s">
        <v>245</v>
      </c>
      <c r="H121" s="18" t="s">
        <v>246</v>
      </c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4.25" customHeight="1" x14ac:dyDescent="0.55000000000000004">
      <c r="A122" s="93"/>
      <c r="B122" s="164" t="s">
        <v>374</v>
      </c>
      <c r="C122" s="164" t="s">
        <v>375</v>
      </c>
      <c r="D122" s="93" t="s">
        <v>21</v>
      </c>
      <c r="E122" s="85"/>
      <c r="G122" s="154">
        <v>2</v>
      </c>
      <c r="H122" s="18" t="s">
        <v>249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4.25" customHeight="1" x14ac:dyDescent="0.55000000000000004">
      <c r="A123" s="93"/>
      <c r="B123" s="164" t="s">
        <v>376</v>
      </c>
      <c r="C123" s="164" t="s">
        <v>343</v>
      </c>
      <c r="D123" s="93" t="s">
        <v>330</v>
      </c>
      <c r="E123" s="153"/>
      <c r="G123" s="154">
        <v>2</v>
      </c>
      <c r="H123" s="18" t="s">
        <v>249</v>
      </c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</row>
    <row r="124" spans="1:27" ht="14.25" customHeight="1" x14ac:dyDescent="0.55000000000000004">
      <c r="A124" s="93"/>
      <c r="B124" s="164" t="s">
        <v>377</v>
      </c>
      <c r="C124" s="164" t="s">
        <v>378</v>
      </c>
      <c r="D124" s="93" t="s">
        <v>21</v>
      </c>
      <c r="E124" s="153"/>
      <c r="G124" s="154">
        <v>56</v>
      </c>
      <c r="H124" s="18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</row>
    <row r="125" spans="1:27" ht="14.25" customHeight="1" x14ac:dyDescent="0.55000000000000004">
      <c r="A125" s="93"/>
      <c r="B125" s="164" t="s">
        <v>379</v>
      </c>
      <c r="C125" s="164" t="s">
        <v>380</v>
      </c>
      <c r="D125" s="93" t="s">
        <v>21</v>
      </c>
      <c r="E125" s="153"/>
      <c r="G125" s="154">
        <v>56</v>
      </c>
      <c r="H125" s="18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</row>
    <row r="126" spans="1:27" ht="14.25" customHeight="1" x14ac:dyDescent="0.55000000000000004">
      <c r="A126" s="93"/>
      <c r="B126" s="164" t="s">
        <v>381</v>
      </c>
      <c r="C126" s="164" t="s">
        <v>378</v>
      </c>
      <c r="D126" s="93" t="s">
        <v>23</v>
      </c>
      <c r="E126" s="153"/>
      <c r="G126" s="154">
        <v>57</v>
      </c>
      <c r="H126" s="18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</row>
    <row r="127" spans="1:27" ht="14.25" customHeight="1" x14ac:dyDescent="0.55000000000000004">
      <c r="A127" s="93"/>
      <c r="B127" s="164"/>
      <c r="C127" s="164"/>
      <c r="D127" s="164"/>
      <c r="E127" s="165"/>
      <c r="G127" s="154"/>
      <c r="H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4.25" customHeight="1" x14ac:dyDescent="0.55000000000000004">
      <c r="A128" s="93" t="s">
        <v>382</v>
      </c>
      <c r="B128" s="164" t="s">
        <v>383</v>
      </c>
      <c r="C128" s="164" t="s">
        <v>373</v>
      </c>
      <c r="D128" s="93" t="s">
        <v>21</v>
      </c>
      <c r="E128" s="85"/>
      <c r="G128" s="154" t="s">
        <v>245</v>
      </c>
      <c r="H128" s="18" t="s">
        <v>246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4.25" customHeight="1" x14ac:dyDescent="0.55000000000000004">
      <c r="A129" s="93"/>
      <c r="B129" s="164"/>
      <c r="C129" s="164"/>
      <c r="D129" s="164" t="s">
        <v>384</v>
      </c>
      <c r="E129" s="85"/>
      <c r="G129" s="154" t="s">
        <v>245</v>
      </c>
      <c r="H129" s="18" t="s">
        <v>246</v>
      </c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4.25" customHeight="1" x14ac:dyDescent="0.55000000000000004">
      <c r="A130" s="93"/>
      <c r="B130" s="164"/>
      <c r="C130" s="164"/>
      <c r="D130" s="164" t="s">
        <v>385</v>
      </c>
      <c r="E130" s="85"/>
      <c r="G130" s="154" t="s">
        <v>245</v>
      </c>
      <c r="H130" s="18" t="s">
        <v>246</v>
      </c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4.25" customHeight="1" x14ac:dyDescent="0.55000000000000004">
      <c r="A131" s="93"/>
      <c r="B131" s="164" t="s">
        <v>386</v>
      </c>
      <c r="C131" s="164" t="s">
        <v>343</v>
      </c>
      <c r="D131" s="93" t="s">
        <v>21</v>
      </c>
      <c r="E131" s="85"/>
      <c r="G131" s="154" t="s">
        <v>245</v>
      </c>
      <c r="H131" s="18" t="s">
        <v>246</v>
      </c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4.25" customHeight="1" x14ac:dyDescent="0.55000000000000004">
      <c r="A132" s="93"/>
      <c r="B132" s="164" t="s">
        <v>387</v>
      </c>
      <c r="C132" s="164" t="s">
        <v>373</v>
      </c>
      <c r="D132" s="93" t="s">
        <v>21</v>
      </c>
      <c r="E132" s="85"/>
      <c r="G132" s="154" t="s">
        <v>245</v>
      </c>
      <c r="H132" s="18" t="s">
        <v>246</v>
      </c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4.25" customHeight="1" x14ac:dyDescent="0.55000000000000004">
      <c r="A133" s="93"/>
      <c r="B133" s="164" t="s">
        <v>388</v>
      </c>
      <c r="C133" s="164" t="s">
        <v>389</v>
      </c>
      <c r="D133" s="93" t="s">
        <v>21</v>
      </c>
      <c r="E133" s="85"/>
      <c r="G133" s="154" t="s">
        <v>245</v>
      </c>
      <c r="H133" s="18" t="s">
        <v>246</v>
      </c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4.25" customHeight="1" x14ac:dyDescent="0.55000000000000004">
      <c r="A134" s="93"/>
      <c r="B134" s="164" t="s">
        <v>390</v>
      </c>
      <c r="C134" s="164" t="s">
        <v>255</v>
      </c>
      <c r="D134" s="93" t="s">
        <v>21</v>
      </c>
      <c r="E134" s="86"/>
      <c r="G134" s="154" t="s">
        <v>245</v>
      </c>
      <c r="H134" s="18" t="s">
        <v>246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4.25" customHeight="1" x14ac:dyDescent="0.55000000000000004">
      <c r="A135" s="39"/>
      <c r="B135" s="18"/>
      <c r="C135" s="18"/>
      <c r="D135" s="18"/>
      <c r="E135" s="39"/>
      <c r="F135" s="88"/>
      <c r="G135" s="39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4.25" customHeight="1" x14ac:dyDescent="0.55000000000000004">
      <c r="A136" s="76" t="s">
        <v>391</v>
      </c>
      <c r="B136" s="149" t="s">
        <v>392</v>
      </c>
      <c r="C136" s="150"/>
      <c r="D136" s="150"/>
      <c r="E136" s="78"/>
      <c r="F136" s="79"/>
      <c r="G136" s="78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</row>
    <row r="137" spans="1:27" ht="14.25" customHeight="1" x14ac:dyDescent="0.55000000000000004">
      <c r="A137" s="151" t="s">
        <v>393</v>
      </c>
      <c r="B137" s="151" t="s">
        <v>343</v>
      </c>
      <c r="C137" s="151" t="s">
        <v>394</v>
      </c>
      <c r="D137" s="96" t="s">
        <v>23</v>
      </c>
      <c r="E137" s="158"/>
      <c r="F137" s="88"/>
      <c r="G137" s="39" t="s">
        <v>245</v>
      </c>
      <c r="H137" s="18" t="s">
        <v>395</v>
      </c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4.25" customHeight="1" x14ac:dyDescent="0.55000000000000004">
      <c r="A138" s="151"/>
      <c r="B138" s="151"/>
      <c r="C138" s="151" t="s">
        <v>396</v>
      </c>
      <c r="D138" s="96" t="s">
        <v>23</v>
      </c>
      <c r="E138" s="159"/>
      <c r="F138" s="88"/>
      <c r="G138" s="39" t="s">
        <v>245</v>
      </c>
      <c r="H138" s="18" t="s">
        <v>395</v>
      </c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4.25" customHeight="1" x14ac:dyDescent="0.55000000000000004">
      <c r="A139" s="151"/>
      <c r="B139" s="151"/>
      <c r="C139" s="151" t="s">
        <v>248</v>
      </c>
      <c r="D139" s="96" t="s">
        <v>21</v>
      </c>
      <c r="E139" s="159"/>
      <c r="F139" s="88"/>
      <c r="G139" s="39" t="s">
        <v>245</v>
      </c>
      <c r="H139" s="18" t="s">
        <v>395</v>
      </c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4.25" customHeight="1" x14ac:dyDescent="0.55000000000000004">
      <c r="A140" s="151" t="s">
        <v>397</v>
      </c>
      <c r="B140" s="151" t="s">
        <v>367</v>
      </c>
      <c r="C140" s="151" t="s">
        <v>398</v>
      </c>
      <c r="D140" s="96" t="s">
        <v>23</v>
      </c>
      <c r="E140" s="159"/>
      <c r="F140" s="88"/>
      <c r="G140" s="39" t="s">
        <v>245</v>
      </c>
      <c r="H140" s="18" t="s">
        <v>395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4.25" customHeight="1" x14ac:dyDescent="0.55000000000000004">
      <c r="A141" s="151"/>
      <c r="B141" s="151"/>
      <c r="C141" s="151" t="s">
        <v>399</v>
      </c>
      <c r="D141" s="96" t="s">
        <v>23</v>
      </c>
      <c r="E141" s="159"/>
      <c r="F141" s="88"/>
      <c r="G141" s="39" t="s">
        <v>245</v>
      </c>
      <c r="H141" s="18" t="s">
        <v>395</v>
      </c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4.25" customHeight="1" x14ac:dyDescent="0.55000000000000004">
      <c r="A142" s="151"/>
      <c r="B142" s="151"/>
      <c r="C142" s="151" t="s">
        <v>400</v>
      </c>
      <c r="D142" s="96" t="s">
        <v>23</v>
      </c>
      <c r="E142" s="159"/>
      <c r="F142" s="88"/>
      <c r="G142" s="39" t="s">
        <v>245</v>
      </c>
      <c r="H142" s="18" t="s">
        <v>395</v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4.25" customHeight="1" x14ac:dyDescent="0.55000000000000004">
      <c r="A143" s="151"/>
      <c r="B143" s="151"/>
      <c r="C143" s="151" t="s">
        <v>401</v>
      </c>
      <c r="D143" s="96" t="s">
        <v>23</v>
      </c>
      <c r="E143" s="159"/>
      <c r="F143" s="88"/>
      <c r="G143" s="39" t="s">
        <v>245</v>
      </c>
      <c r="H143" s="18" t="s">
        <v>395</v>
      </c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4.25" customHeight="1" x14ac:dyDescent="0.55000000000000004">
      <c r="A144" s="151" t="s">
        <v>402</v>
      </c>
      <c r="B144" s="151" t="s">
        <v>343</v>
      </c>
      <c r="C144" s="151" t="s">
        <v>244</v>
      </c>
      <c r="D144" s="96" t="s">
        <v>23</v>
      </c>
      <c r="E144" s="159"/>
      <c r="F144" s="88"/>
      <c r="G144" s="39" t="s">
        <v>245</v>
      </c>
      <c r="H144" s="18" t="s">
        <v>395</v>
      </c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4.25" customHeight="1" x14ac:dyDescent="0.55000000000000004">
      <c r="A145" s="151" t="s">
        <v>403</v>
      </c>
      <c r="B145" s="151" t="s">
        <v>367</v>
      </c>
      <c r="C145" s="151" t="s">
        <v>404</v>
      </c>
      <c r="D145" s="96" t="s">
        <v>23</v>
      </c>
      <c r="E145" s="159"/>
      <c r="F145" s="88"/>
      <c r="G145" s="39" t="s">
        <v>245</v>
      </c>
      <c r="H145" s="18" t="s">
        <v>395</v>
      </c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4.25" customHeight="1" x14ac:dyDescent="0.55000000000000004">
      <c r="A146" s="151"/>
      <c r="B146" s="151"/>
      <c r="C146" s="151" t="s">
        <v>405</v>
      </c>
      <c r="D146" s="96" t="s">
        <v>23</v>
      </c>
      <c r="E146" s="159"/>
      <c r="F146" s="88"/>
      <c r="G146" s="39" t="s">
        <v>245</v>
      </c>
      <c r="H146" s="18" t="s">
        <v>395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4.25" customHeight="1" x14ac:dyDescent="0.55000000000000004">
      <c r="A147" s="151" t="s">
        <v>406</v>
      </c>
      <c r="B147" s="151"/>
      <c r="C147" s="151" t="s">
        <v>248</v>
      </c>
      <c r="D147" s="96" t="s">
        <v>21</v>
      </c>
      <c r="E147" s="159"/>
      <c r="F147" s="88"/>
      <c r="G147" s="39">
        <v>2</v>
      </c>
      <c r="H147" s="18" t="s">
        <v>249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4.25" customHeight="1" x14ac:dyDescent="0.55000000000000004">
      <c r="A148" s="151" t="s">
        <v>407</v>
      </c>
      <c r="B148" s="151"/>
      <c r="C148" s="151" t="s">
        <v>248</v>
      </c>
      <c r="D148" s="96" t="s">
        <v>21</v>
      </c>
      <c r="E148" s="160"/>
      <c r="F148" s="88"/>
      <c r="G148" s="39" t="s">
        <v>245</v>
      </c>
      <c r="H148" s="18" t="s">
        <v>395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4.25" customHeight="1" x14ac:dyDescent="0.55000000000000004">
      <c r="A149" s="39"/>
      <c r="B149" s="18"/>
      <c r="C149" s="18"/>
      <c r="D149" s="18"/>
      <c r="E149" s="39"/>
      <c r="F149" s="166"/>
      <c r="G149" s="39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4.25" customHeight="1" x14ac:dyDescent="0.55000000000000004">
      <c r="A150" s="76" t="s">
        <v>408</v>
      </c>
      <c r="B150" s="150"/>
      <c r="C150" s="150"/>
      <c r="D150" s="150"/>
      <c r="E150" s="78"/>
      <c r="F150" s="79"/>
      <c r="G150" s="78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</row>
    <row r="151" spans="1:27" ht="14.25" customHeight="1" x14ac:dyDescent="0.55000000000000004">
      <c r="A151" s="151" t="s">
        <v>236</v>
      </c>
      <c r="B151" s="151" t="s">
        <v>368</v>
      </c>
      <c r="C151" s="151" t="s">
        <v>409</v>
      </c>
      <c r="D151" s="96" t="s">
        <v>410</v>
      </c>
      <c r="E151" s="158"/>
      <c r="F151" s="88"/>
      <c r="G151" s="39" t="s">
        <v>245</v>
      </c>
      <c r="H151" s="18" t="s">
        <v>395</v>
      </c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4.25" customHeight="1" x14ac:dyDescent="0.55000000000000004">
      <c r="A152" s="151"/>
      <c r="B152" s="151" t="s">
        <v>411</v>
      </c>
      <c r="C152" s="151" t="s">
        <v>248</v>
      </c>
      <c r="D152" s="96" t="s">
        <v>21</v>
      </c>
      <c r="E152" s="159"/>
      <c r="F152" s="88"/>
      <c r="G152" s="39" t="s">
        <v>245</v>
      </c>
      <c r="H152" s="18" t="s">
        <v>395</v>
      </c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4.25" customHeight="1" x14ac:dyDescent="0.55000000000000004">
      <c r="A153" s="151" t="s">
        <v>412</v>
      </c>
      <c r="B153" s="151" t="s">
        <v>413</v>
      </c>
      <c r="C153" s="151" t="s">
        <v>414</v>
      </c>
      <c r="D153" s="96" t="s">
        <v>330</v>
      </c>
      <c r="E153" s="159"/>
      <c r="F153" s="167" t="s">
        <v>415</v>
      </c>
      <c r="G153" s="39">
        <v>15</v>
      </c>
      <c r="H153" s="18" t="s">
        <v>416</v>
      </c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4.25" customHeight="1" x14ac:dyDescent="0.55000000000000004">
      <c r="A154" s="151"/>
      <c r="B154" s="151" t="s">
        <v>417</v>
      </c>
      <c r="C154" s="151" t="s">
        <v>414</v>
      </c>
      <c r="D154" s="96" t="s">
        <v>330</v>
      </c>
      <c r="E154" s="160"/>
      <c r="F154" s="167" t="s">
        <v>415</v>
      </c>
      <c r="G154" s="39">
        <v>15</v>
      </c>
      <c r="H154" s="18" t="s">
        <v>416</v>
      </c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4.25" customHeight="1" x14ac:dyDescent="0.55000000000000004">
      <c r="A155" s="39"/>
      <c r="B155" s="18"/>
      <c r="C155" s="18"/>
      <c r="D155" s="18"/>
      <c r="E155" s="39"/>
      <c r="F155" s="88"/>
      <c r="G155" s="39"/>
      <c r="H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4.25" customHeight="1" x14ac:dyDescent="0.55000000000000004">
      <c r="A156" s="76" t="s">
        <v>418</v>
      </c>
      <c r="B156" s="150"/>
      <c r="C156" s="80"/>
      <c r="D156" s="80"/>
      <c r="E156" s="78"/>
      <c r="F156" s="79"/>
      <c r="G156" s="78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</row>
    <row r="157" spans="1:27" ht="14.25" customHeight="1" x14ac:dyDescent="0.55000000000000004">
      <c r="A157" s="151" t="s">
        <v>418</v>
      </c>
      <c r="B157" s="95" t="s">
        <v>419</v>
      </c>
      <c r="C157" s="95" t="s">
        <v>420</v>
      </c>
      <c r="D157" s="96" t="s">
        <v>21</v>
      </c>
      <c r="E157" s="168"/>
      <c r="F157" s="88"/>
      <c r="G157" s="39" t="s">
        <v>245</v>
      </c>
      <c r="H157" s="18" t="s">
        <v>395</v>
      </c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4.25" customHeight="1" x14ac:dyDescent="0.55000000000000004">
      <c r="A158" s="43"/>
      <c r="B158" s="18"/>
      <c r="C158" s="72"/>
      <c r="D158" s="72"/>
      <c r="E158" s="39"/>
      <c r="F158" s="39"/>
      <c r="G158" s="43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4.25" customHeight="1" x14ac:dyDescent="0.55000000000000004">
      <c r="A159" s="76" t="s">
        <v>421</v>
      </c>
      <c r="B159" s="149" t="s">
        <v>422</v>
      </c>
      <c r="C159" s="80"/>
      <c r="D159" s="80"/>
      <c r="E159" s="78"/>
      <c r="F159" s="78"/>
      <c r="G159" s="76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</row>
    <row r="160" spans="1:27" ht="14.25" customHeight="1" x14ac:dyDescent="0.55000000000000004">
      <c r="A160" s="164" t="s">
        <v>423</v>
      </c>
      <c r="B160" s="169"/>
      <c r="C160" s="164" t="s">
        <v>251</v>
      </c>
      <c r="D160" s="93" t="s">
        <v>119</v>
      </c>
      <c r="E160" s="158"/>
      <c r="G160" s="83">
        <v>1</v>
      </c>
      <c r="H160" s="170" t="s">
        <v>424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4.25" customHeight="1" x14ac:dyDescent="0.55000000000000004">
      <c r="A161" s="164" t="s">
        <v>425</v>
      </c>
      <c r="B161" s="169"/>
      <c r="C161" s="164" t="s">
        <v>251</v>
      </c>
      <c r="D161" s="93" t="s">
        <v>119</v>
      </c>
      <c r="E161" s="159"/>
      <c r="G161" s="83">
        <v>1</v>
      </c>
      <c r="H161" s="170" t="s">
        <v>424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75" x14ac:dyDescent="0.55000000000000004">
      <c r="A162" s="164" t="s">
        <v>426</v>
      </c>
      <c r="B162" s="169"/>
      <c r="C162" s="164" t="s">
        <v>251</v>
      </c>
      <c r="D162" s="93" t="s">
        <v>119</v>
      </c>
      <c r="E162" s="160"/>
      <c r="F162" s="24" t="s">
        <v>427</v>
      </c>
      <c r="G162" s="83" t="s">
        <v>428</v>
      </c>
      <c r="H162" s="170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x14ac:dyDescent="0.55000000000000004">
      <c r="A163" s="70" t="s">
        <v>429</v>
      </c>
    </row>
    <row r="237" ht="14.25" customHeight="1" x14ac:dyDescent="0.55000000000000004"/>
    <row r="238" ht="14.25" customHeight="1" x14ac:dyDescent="0.55000000000000004"/>
    <row r="239" ht="14.25" customHeight="1" x14ac:dyDescent="0.55000000000000004"/>
    <row r="240" ht="14.25" customHeight="1" x14ac:dyDescent="0.55000000000000004"/>
    <row r="241" ht="14.25" customHeight="1" x14ac:dyDescent="0.55000000000000004"/>
    <row r="242" ht="14.25" customHeight="1" x14ac:dyDescent="0.55000000000000004"/>
    <row r="243" ht="14.25" customHeight="1" x14ac:dyDescent="0.55000000000000004"/>
    <row r="244" ht="14.25" customHeight="1" x14ac:dyDescent="0.55000000000000004"/>
    <row r="245" ht="14.25" customHeight="1" x14ac:dyDescent="0.55000000000000004"/>
    <row r="246" ht="14.25" customHeight="1" x14ac:dyDescent="0.55000000000000004"/>
    <row r="247" ht="14.25" customHeight="1" x14ac:dyDescent="0.55000000000000004"/>
    <row r="248" ht="14.25" customHeight="1" x14ac:dyDescent="0.55000000000000004"/>
    <row r="249" ht="14.25" customHeight="1" x14ac:dyDescent="0.55000000000000004"/>
    <row r="250" ht="14.25" customHeight="1" x14ac:dyDescent="0.55000000000000004"/>
    <row r="251" ht="14.25" customHeight="1" x14ac:dyDescent="0.55000000000000004"/>
    <row r="252" ht="14.25" customHeight="1" x14ac:dyDescent="0.55000000000000004"/>
    <row r="253" ht="14.25" customHeight="1" x14ac:dyDescent="0.55000000000000004"/>
    <row r="254" ht="14.25" customHeight="1" x14ac:dyDescent="0.55000000000000004"/>
    <row r="255" ht="14.25" customHeight="1" x14ac:dyDescent="0.55000000000000004"/>
    <row r="256" ht="14.25" customHeight="1" x14ac:dyDescent="0.55000000000000004"/>
    <row r="257" ht="14.25" customHeight="1" x14ac:dyDescent="0.55000000000000004"/>
    <row r="258" ht="14.25" customHeight="1" x14ac:dyDescent="0.55000000000000004"/>
    <row r="259" ht="14.25" customHeight="1" x14ac:dyDescent="0.55000000000000004"/>
    <row r="260" ht="14.25" customHeight="1" x14ac:dyDescent="0.55000000000000004"/>
    <row r="261" ht="14.25" customHeight="1" x14ac:dyDescent="0.55000000000000004"/>
    <row r="262" ht="14.25" customHeight="1" x14ac:dyDescent="0.55000000000000004"/>
    <row r="263" ht="14.25" customHeight="1" x14ac:dyDescent="0.55000000000000004"/>
    <row r="264" ht="14.25" customHeight="1" x14ac:dyDescent="0.55000000000000004"/>
    <row r="265" ht="14.25" customHeight="1" x14ac:dyDescent="0.55000000000000004"/>
    <row r="266" ht="14.25" customHeight="1" x14ac:dyDescent="0.55000000000000004"/>
    <row r="267" ht="14.25" customHeight="1" x14ac:dyDescent="0.55000000000000004"/>
    <row r="268" ht="14.25" customHeight="1" x14ac:dyDescent="0.55000000000000004"/>
    <row r="269" ht="14.25" customHeight="1" x14ac:dyDescent="0.55000000000000004"/>
    <row r="270" ht="14.25" customHeight="1" x14ac:dyDescent="0.55000000000000004"/>
    <row r="271" ht="14.25" customHeight="1" x14ac:dyDescent="0.55000000000000004"/>
    <row r="272" ht="14.25" customHeight="1" x14ac:dyDescent="0.55000000000000004"/>
    <row r="273" ht="14.25" customHeight="1" x14ac:dyDescent="0.55000000000000004"/>
    <row r="274" ht="14.25" customHeight="1" x14ac:dyDescent="0.55000000000000004"/>
    <row r="275" ht="14.25" customHeight="1" x14ac:dyDescent="0.55000000000000004"/>
    <row r="276" ht="14.25" customHeight="1" x14ac:dyDescent="0.55000000000000004"/>
    <row r="277" ht="14.25" customHeight="1" x14ac:dyDescent="0.55000000000000004"/>
    <row r="278" ht="14.25" customHeight="1" x14ac:dyDescent="0.55000000000000004"/>
    <row r="279" ht="14.25" customHeight="1" x14ac:dyDescent="0.55000000000000004"/>
    <row r="280" ht="14.25" customHeight="1" x14ac:dyDescent="0.55000000000000004"/>
    <row r="281" ht="14.25" customHeight="1" x14ac:dyDescent="0.55000000000000004"/>
    <row r="282" ht="14.25" customHeight="1" x14ac:dyDescent="0.55000000000000004"/>
    <row r="283" ht="14.25" customHeight="1" x14ac:dyDescent="0.55000000000000004"/>
    <row r="284" ht="14.25" customHeight="1" x14ac:dyDescent="0.55000000000000004"/>
    <row r="285" ht="14.25" customHeight="1" x14ac:dyDescent="0.55000000000000004"/>
    <row r="286" ht="14.25" customHeight="1" x14ac:dyDescent="0.55000000000000004"/>
    <row r="287" ht="14.25" customHeight="1" x14ac:dyDescent="0.55000000000000004"/>
    <row r="288" ht="14.25" customHeight="1" x14ac:dyDescent="0.55000000000000004"/>
    <row r="289" ht="14.25" customHeight="1" x14ac:dyDescent="0.55000000000000004"/>
    <row r="290" ht="14.25" customHeight="1" x14ac:dyDescent="0.55000000000000004"/>
    <row r="291" ht="14.25" customHeight="1" x14ac:dyDescent="0.55000000000000004"/>
    <row r="292" ht="14.25" customHeight="1" x14ac:dyDescent="0.55000000000000004"/>
    <row r="293" ht="14.25" customHeight="1" x14ac:dyDescent="0.55000000000000004"/>
    <row r="294" ht="14.25" customHeight="1" x14ac:dyDescent="0.55000000000000004"/>
    <row r="295" ht="14.25" customHeight="1" x14ac:dyDescent="0.55000000000000004"/>
    <row r="296" ht="14.25" customHeight="1" x14ac:dyDescent="0.55000000000000004"/>
    <row r="297" ht="14.25" customHeight="1" x14ac:dyDescent="0.55000000000000004"/>
    <row r="298" ht="14.25" customHeight="1" x14ac:dyDescent="0.55000000000000004"/>
    <row r="299" ht="14.25" customHeight="1" x14ac:dyDescent="0.55000000000000004"/>
    <row r="300" ht="14.25" customHeight="1" x14ac:dyDescent="0.55000000000000004"/>
    <row r="301" ht="14.25" customHeight="1" x14ac:dyDescent="0.55000000000000004"/>
    <row r="302" ht="14.25" customHeight="1" x14ac:dyDescent="0.55000000000000004"/>
    <row r="303" ht="14.25" customHeight="1" x14ac:dyDescent="0.55000000000000004"/>
    <row r="304" ht="14.25" customHeight="1" x14ac:dyDescent="0.55000000000000004"/>
    <row r="305" ht="14.25" customHeight="1" x14ac:dyDescent="0.55000000000000004"/>
    <row r="306" ht="14.25" customHeight="1" x14ac:dyDescent="0.55000000000000004"/>
    <row r="307" ht="14.25" customHeight="1" x14ac:dyDescent="0.55000000000000004"/>
    <row r="308" ht="14.25" customHeight="1" x14ac:dyDescent="0.55000000000000004"/>
    <row r="309" ht="14.25" customHeight="1" x14ac:dyDescent="0.55000000000000004"/>
    <row r="310" ht="14.25" customHeight="1" x14ac:dyDescent="0.55000000000000004"/>
    <row r="311" ht="14.25" customHeight="1" x14ac:dyDescent="0.55000000000000004"/>
    <row r="312" ht="14.25" customHeight="1" x14ac:dyDescent="0.55000000000000004"/>
    <row r="313" ht="14.25" customHeight="1" x14ac:dyDescent="0.55000000000000004"/>
    <row r="314" ht="14.25" customHeight="1" x14ac:dyDescent="0.55000000000000004"/>
    <row r="315" ht="14.25" customHeight="1" x14ac:dyDescent="0.55000000000000004"/>
    <row r="316" ht="14.25" customHeight="1" x14ac:dyDescent="0.55000000000000004"/>
    <row r="317" ht="14.25" customHeight="1" x14ac:dyDescent="0.55000000000000004"/>
    <row r="318" ht="14.25" customHeight="1" x14ac:dyDescent="0.55000000000000004"/>
    <row r="319" ht="14.25" customHeight="1" x14ac:dyDescent="0.55000000000000004"/>
    <row r="320" ht="14.25" customHeight="1" x14ac:dyDescent="0.55000000000000004"/>
    <row r="321" ht="14.25" customHeight="1" x14ac:dyDescent="0.55000000000000004"/>
    <row r="322" ht="14.25" customHeight="1" x14ac:dyDescent="0.55000000000000004"/>
    <row r="323" ht="14.25" customHeight="1" x14ac:dyDescent="0.55000000000000004"/>
    <row r="324" ht="14.25" customHeight="1" x14ac:dyDescent="0.55000000000000004"/>
    <row r="325" ht="14.25" customHeight="1" x14ac:dyDescent="0.55000000000000004"/>
    <row r="326" ht="14.25" customHeight="1" x14ac:dyDescent="0.55000000000000004"/>
    <row r="327" ht="14.25" customHeight="1" x14ac:dyDescent="0.55000000000000004"/>
    <row r="328" ht="14.25" customHeight="1" x14ac:dyDescent="0.55000000000000004"/>
    <row r="329" ht="14.25" customHeight="1" x14ac:dyDescent="0.55000000000000004"/>
    <row r="330" ht="14.25" customHeight="1" x14ac:dyDescent="0.55000000000000004"/>
    <row r="331" ht="14.25" customHeight="1" x14ac:dyDescent="0.55000000000000004"/>
    <row r="332" ht="14.25" customHeight="1" x14ac:dyDescent="0.55000000000000004"/>
    <row r="333" ht="14.25" customHeight="1" x14ac:dyDescent="0.55000000000000004"/>
    <row r="334" ht="14.25" customHeight="1" x14ac:dyDescent="0.55000000000000004"/>
    <row r="335" ht="14.25" customHeight="1" x14ac:dyDescent="0.55000000000000004"/>
    <row r="336" ht="14.25" customHeight="1" x14ac:dyDescent="0.55000000000000004"/>
    <row r="337" ht="14.25" customHeight="1" x14ac:dyDescent="0.55000000000000004"/>
    <row r="338" ht="14.25" customHeight="1" x14ac:dyDescent="0.55000000000000004"/>
    <row r="339" ht="14.25" customHeight="1" x14ac:dyDescent="0.55000000000000004"/>
    <row r="340" ht="14.25" customHeight="1" x14ac:dyDescent="0.55000000000000004"/>
    <row r="341" ht="14.25" customHeight="1" x14ac:dyDescent="0.55000000000000004"/>
    <row r="342" ht="14.25" customHeight="1" x14ac:dyDescent="0.55000000000000004"/>
    <row r="343" ht="14.25" customHeight="1" x14ac:dyDescent="0.55000000000000004"/>
    <row r="344" ht="14.25" customHeight="1" x14ac:dyDescent="0.55000000000000004"/>
    <row r="345" ht="14.25" customHeight="1" x14ac:dyDescent="0.55000000000000004"/>
    <row r="346" ht="14.25" customHeight="1" x14ac:dyDescent="0.55000000000000004"/>
    <row r="347" ht="14.25" customHeight="1" x14ac:dyDescent="0.55000000000000004"/>
    <row r="348" ht="14.25" customHeight="1" x14ac:dyDescent="0.55000000000000004"/>
    <row r="349" ht="14.25" customHeight="1" x14ac:dyDescent="0.55000000000000004"/>
    <row r="350" ht="14.25" customHeight="1" x14ac:dyDescent="0.55000000000000004"/>
    <row r="351" ht="14.25" customHeight="1" x14ac:dyDescent="0.55000000000000004"/>
    <row r="352" ht="14.25" customHeight="1" x14ac:dyDescent="0.55000000000000004"/>
    <row r="353" ht="14.25" customHeight="1" x14ac:dyDescent="0.55000000000000004"/>
    <row r="354" ht="14.25" customHeight="1" x14ac:dyDescent="0.55000000000000004"/>
    <row r="355" ht="14.25" customHeight="1" x14ac:dyDescent="0.55000000000000004"/>
    <row r="356" ht="14.25" customHeight="1" x14ac:dyDescent="0.55000000000000004"/>
    <row r="357" ht="14.25" customHeight="1" x14ac:dyDescent="0.55000000000000004"/>
    <row r="358" ht="14.25" customHeight="1" x14ac:dyDescent="0.55000000000000004"/>
    <row r="359" ht="14.25" customHeight="1" x14ac:dyDescent="0.55000000000000004"/>
    <row r="360" ht="14.25" customHeight="1" x14ac:dyDescent="0.55000000000000004"/>
    <row r="361" ht="14.25" customHeight="1" x14ac:dyDescent="0.55000000000000004"/>
    <row r="362" ht="14.25" customHeight="1" x14ac:dyDescent="0.55000000000000004"/>
    <row r="363" ht="14.25" customHeight="1" x14ac:dyDescent="0.55000000000000004"/>
    <row r="364" ht="14.25" customHeight="1" x14ac:dyDescent="0.55000000000000004"/>
    <row r="365" ht="14.25" customHeight="1" x14ac:dyDescent="0.55000000000000004"/>
    <row r="366" ht="14.25" customHeight="1" x14ac:dyDescent="0.55000000000000004"/>
    <row r="367" ht="14.25" customHeight="1" x14ac:dyDescent="0.55000000000000004"/>
    <row r="368" ht="14.25" customHeight="1" x14ac:dyDescent="0.55000000000000004"/>
    <row r="369" ht="14.25" customHeight="1" x14ac:dyDescent="0.55000000000000004"/>
    <row r="370" ht="14.25" customHeight="1" x14ac:dyDescent="0.55000000000000004"/>
    <row r="371" ht="14.25" customHeight="1" x14ac:dyDescent="0.55000000000000004"/>
    <row r="372" ht="14.25" customHeight="1" x14ac:dyDescent="0.55000000000000004"/>
    <row r="373" ht="14.25" customHeight="1" x14ac:dyDescent="0.55000000000000004"/>
    <row r="374" ht="14.25" customHeight="1" x14ac:dyDescent="0.55000000000000004"/>
    <row r="375" ht="14.25" customHeight="1" x14ac:dyDescent="0.55000000000000004"/>
    <row r="376" ht="14.25" customHeight="1" x14ac:dyDescent="0.55000000000000004"/>
    <row r="377" ht="14.25" customHeight="1" x14ac:dyDescent="0.55000000000000004"/>
    <row r="378" ht="14.25" customHeight="1" x14ac:dyDescent="0.55000000000000004"/>
    <row r="379" ht="14.25" customHeight="1" x14ac:dyDescent="0.55000000000000004"/>
    <row r="380" ht="14.25" customHeight="1" x14ac:dyDescent="0.55000000000000004"/>
    <row r="381" ht="14.25" customHeight="1" x14ac:dyDescent="0.55000000000000004"/>
    <row r="382" ht="14.25" customHeight="1" x14ac:dyDescent="0.55000000000000004"/>
    <row r="383" ht="14.25" customHeight="1" x14ac:dyDescent="0.55000000000000004"/>
    <row r="384" ht="14.25" customHeight="1" x14ac:dyDescent="0.55000000000000004"/>
    <row r="385" ht="14.25" customHeight="1" x14ac:dyDescent="0.55000000000000004"/>
    <row r="386" ht="14.25" customHeight="1" x14ac:dyDescent="0.55000000000000004"/>
    <row r="387" ht="14.25" customHeight="1" x14ac:dyDescent="0.55000000000000004"/>
    <row r="388" ht="14.25" customHeight="1" x14ac:dyDescent="0.55000000000000004"/>
    <row r="389" ht="14.25" customHeight="1" x14ac:dyDescent="0.55000000000000004"/>
    <row r="390" ht="14.25" customHeight="1" x14ac:dyDescent="0.55000000000000004"/>
    <row r="391" ht="14.25" customHeight="1" x14ac:dyDescent="0.55000000000000004"/>
    <row r="392" ht="14.25" customHeight="1" x14ac:dyDescent="0.55000000000000004"/>
    <row r="393" ht="14.25" customHeight="1" x14ac:dyDescent="0.55000000000000004"/>
    <row r="394" ht="14.25" customHeight="1" x14ac:dyDescent="0.55000000000000004"/>
    <row r="395" ht="14.25" customHeight="1" x14ac:dyDescent="0.55000000000000004"/>
    <row r="396" ht="14.25" customHeight="1" x14ac:dyDescent="0.55000000000000004"/>
    <row r="397" ht="14.25" customHeight="1" x14ac:dyDescent="0.55000000000000004"/>
    <row r="398" ht="14.25" customHeight="1" x14ac:dyDescent="0.55000000000000004"/>
    <row r="399" ht="14.25" customHeight="1" x14ac:dyDescent="0.55000000000000004"/>
    <row r="400" ht="14.25" customHeight="1" x14ac:dyDescent="0.55000000000000004"/>
    <row r="401" ht="14.25" customHeight="1" x14ac:dyDescent="0.55000000000000004"/>
    <row r="402" ht="14.25" customHeight="1" x14ac:dyDescent="0.55000000000000004"/>
    <row r="403" ht="14.25" customHeight="1" x14ac:dyDescent="0.55000000000000004"/>
    <row r="404" ht="14.25" customHeight="1" x14ac:dyDescent="0.55000000000000004"/>
    <row r="405" ht="14.25" customHeight="1" x14ac:dyDescent="0.55000000000000004"/>
    <row r="406" ht="14.25" customHeight="1" x14ac:dyDescent="0.55000000000000004"/>
    <row r="407" ht="14.25" customHeight="1" x14ac:dyDescent="0.55000000000000004"/>
    <row r="408" ht="14.25" customHeight="1" x14ac:dyDescent="0.55000000000000004"/>
    <row r="409" ht="14.25" customHeight="1" x14ac:dyDescent="0.55000000000000004"/>
    <row r="410" ht="14.25" customHeight="1" x14ac:dyDescent="0.55000000000000004"/>
    <row r="411" ht="14.25" customHeight="1" x14ac:dyDescent="0.55000000000000004"/>
    <row r="412" ht="14.25" customHeight="1" x14ac:dyDescent="0.55000000000000004"/>
    <row r="413" ht="14.25" customHeight="1" x14ac:dyDescent="0.55000000000000004"/>
    <row r="414" ht="14.25" customHeight="1" x14ac:dyDescent="0.55000000000000004"/>
    <row r="415" ht="14.25" customHeight="1" x14ac:dyDescent="0.55000000000000004"/>
    <row r="416" ht="14.25" customHeight="1" x14ac:dyDescent="0.55000000000000004"/>
    <row r="417" ht="14.25" customHeight="1" x14ac:dyDescent="0.55000000000000004"/>
    <row r="418" ht="14.25" customHeight="1" x14ac:dyDescent="0.55000000000000004"/>
    <row r="419" ht="14.25" customHeight="1" x14ac:dyDescent="0.55000000000000004"/>
    <row r="420" ht="14.25" customHeight="1" x14ac:dyDescent="0.55000000000000004"/>
    <row r="421" ht="14.25" customHeight="1" x14ac:dyDescent="0.55000000000000004"/>
    <row r="422" ht="14.25" customHeight="1" x14ac:dyDescent="0.55000000000000004"/>
    <row r="423" ht="14.25" customHeight="1" x14ac:dyDescent="0.55000000000000004"/>
    <row r="424" ht="14.25" customHeight="1" x14ac:dyDescent="0.55000000000000004"/>
    <row r="425" ht="14.25" customHeight="1" x14ac:dyDescent="0.55000000000000004"/>
    <row r="426" ht="14.25" customHeight="1" x14ac:dyDescent="0.55000000000000004"/>
    <row r="427" ht="14.25" customHeight="1" x14ac:dyDescent="0.55000000000000004"/>
    <row r="428" ht="14.25" customHeight="1" x14ac:dyDescent="0.55000000000000004"/>
    <row r="429" ht="14.25" customHeight="1" x14ac:dyDescent="0.55000000000000004"/>
    <row r="430" ht="14.25" customHeight="1" x14ac:dyDescent="0.55000000000000004"/>
    <row r="431" ht="14.25" customHeight="1" x14ac:dyDescent="0.55000000000000004"/>
    <row r="432" ht="14.25" customHeight="1" x14ac:dyDescent="0.55000000000000004"/>
    <row r="433" ht="14.25" customHeight="1" x14ac:dyDescent="0.55000000000000004"/>
    <row r="434" ht="14.25" customHeight="1" x14ac:dyDescent="0.55000000000000004"/>
    <row r="435" ht="14.25" customHeight="1" x14ac:dyDescent="0.55000000000000004"/>
    <row r="436" ht="14.25" customHeight="1" x14ac:dyDescent="0.55000000000000004"/>
    <row r="437" ht="14.25" customHeight="1" x14ac:dyDescent="0.55000000000000004"/>
    <row r="438" ht="14.25" customHeight="1" x14ac:dyDescent="0.55000000000000004"/>
    <row r="439" ht="14.25" customHeight="1" x14ac:dyDescent="0.55000000000000004"/>
    <row r="440" ht="14.25" customHeight="1" x14ac:dyDescent="0.55000000000000004"/>
    <row r="441" ht="14.25" customHeight="1" x14ac:dyDescent="0.55000000000000004"/>
    <row r="442" ht="14.25" customHeight="1" x14ac:dyDescent="0.55000000000000004"/>
    <row r="443" ht="14.25" customHeight="1" x14ac:dyDescent="0.55000000000000004"/>
    <row r="444" ht="14.25" customHeight="1" x14ac:dyDescent="0.55000000000000004"/>
    <row r="445" ht="14.25" customHeight="1" x14ac:dyDescent="0.55000000000000004"/>
    <row r="446" ht="14.25" customHeight="1" x14ac:dyDescent="0.55000000000000004"/>
    <row r="447" ht="14.25" customHeight="1" x14ac:dyDescent="0.55000000000000004"/>
    <row r="448" ht="14.25" customHeight="1" x14ac:dyDescent="0.55000000000000004"/>
    <row r="449" ht="14.25" customHeight="1" x14ac:dyDescent="0.55000000000000004"/>
    <row r="450" ht="14.25" customHeight="1" x14ac:dyDescent="0.55000000000000004"/>
    <row r="451" ht="14.25" customHeight="1" x14ac:dyDescent="0.55000000000000004"/>
    <row r="452" ht="14.25" customHeight="1" x14ac:dyDescent="0.55000000000000004"/>
    <row r="453" ht="14.25" customHeight="1" x14ac:dyDescent="0.55000000000000004"/>
    <row r="454" ht="14.25" customHeight="1" x14ac:dyDescent="0.55000000000000004"/>
    <row r="455" ht="14.25" customHeight="1" x14ac:dyDescent="0.55000000000000004"/>
    <row r="456" ht="14.25" customHeight="1" x14ac:dyDescent="0.55000000000000004"/>
    <row r="457" ht="14.25" customHeight="1" x14ac:dyDescent="0.55000000000000004"/>
    <row r="458" ht="14.25" customHeight="1" x14ac:dyDescent="0.55000000000000004"/>
    <row r="459" ht="14.25" customHeight="1" x14ac:dyDescent="0.55000000000000004"/>
    <row r="460" ht="14.25" customHeight="1" x14ac:dyDescent="0.55000000000000004"/>
    <row r="461" ht="14.25" customHeight="1" x14ac:dyDescent="0.55000000000000004"/>
    <row r="462" ht="14.25" customHeight="1" x14ac:dyDescent="0.55000000000000004"/>
    <row r="463" ht="14.25" customHeight="1" x14ac:dyDescent="0.55000000000000004"/>
    <row r="464" ht="14.25" customHeight="1" x14ac:dyDescent="0.55000000000000004"/>
    <row r="465" ht="14.25" customHeight="1" x14ac:dyDescent="0.55000000000000004"/>
    <row r="466" ht="14.25" customHeight="1" x14ac:dyDescent="0.55000000000000004"/>
    <row r="467" ht="14.25" customHeight="1" x14ac:dyDescent="0.55000000000000004"/>
    <row r="468" ht="14.25" customHeight="1" x14ac:dyDescent="0.55000000000000004"/>
    <row r="469" ht="14.25" customHeight="1" x14ac:dyDescent="0.55000000000000004"/>
    <row r="470" ht="14.25" customHeight="1" x14ac:dyDescent="0.55000000000000004"/>
    <row r="471" ht="14.25" customHeight="1" x14ac:dyDescent="0.55000000000000004"/>
    <row r="472" ht="14.25" customHeight="1" x14ac:dyDescent="0.55000000000000004"/>
    <row r="473" ht="14.25" customHeight="1" x14ac:dyDescent="0.55000000000000004"/>
    <row r="474" ht="14.25" customHeight="1" x14ac:dyDescent="0.55000000000000004"/>
    <row r="475" ht="14.25" customHeight="1" x14ac:dyDescent="0.55000000000000004"/>
    <row r="476" ht="14.25" customHeight="1" x14ac:dyDescent="0.55000000000000004"/>
    <row r="477" ht="14.25" customHeight="1" x14ac:dyDescent="0.55000000000000004"/>
    <row r="478" ht="14.25" customHeight="1" x14ac:dyDescent="0.55000000000000004"/>
    <row r="479" ht="14.25" customHeight="1" x14ac:dyDescent="0.55000000000000004"/>
    <row r="480" ht="14.25" customHeight="1" x14ac:dyDescent="0.55000000000000004"/>
    <row r="481" ht="14.25" customHeight="1" x14ac:dyDescent="0.55000000000000004"/>
    <row r="482" ht="14.25" customHeight="1" x14ac:dyDescent="0.55000000000000004"/>
    <row r="483" ht="14.25" customHeight="1" x14ac:dyDescent="0.55000000000000004"/>
    <row r="484" ht="14.25" customHeight="1" x14ac:dyDescent="0.55000000000000004"/>
    <row r="485" ht="14.25" customHeight="1" x14ac:dyDescent="0.55000000000000004"/>
    <row r="486" ht="14.25" customHeight="1" x14ac:dyDescent="0.55000000000000004"/>
    <row r="487" ht="14.25" customHeight="1" x14ac:dyDescent="0.55000000000000004"/>
    <row r="488" ht="14.25" customHeight="1" x14ac:dyDescent="0.55000000000000004"/>
    <row r="489" ht="14.25" customHeight="1" x14ac:dyDescent="0.55000000000000004"/>
    <row r="490" ht="14.25" customHeight="1" x14ac:dyDescent="0.55000000000000004"/>
    <row r="491" ht="14.25" customHeight="1" x14ac:dyDescent="0.55000000000000004"/>
    <row r="492" ht="14.25" customHeight="1" x14ac:dyDescent="0.55000000000000004"/>
    <row r="493" ht="14.25" customHeight="1" x14ac:dyDescent="0.55000000000000004"/>
    <row r="494" ht="14.25" customHeight="1" x14ac:dyDescent="0.55000000000000004"/>
    <row r="495" ht="14.25" customHeight="1" x14ac:dyDescent="0.55000000000000004"/>
    <row r="496" ht="14.25" customHeight="1" x14ac:dyDescent="0.55000000000000004"/>
    <row r="497" ht="14.25" customHeight="1" x14ac:dyDescent="0.55000000000000004"/>
    <row r="498" ht="14.25" customHeight="1" x14ac:dyDescent="0.55000000000000004"/>
    <row r="499" ht="14.25" customHeight="1" x14ac:dyDescent="0.55000000000000004"/>
    <row r="500" ht="14.25" customHeight="1" x14ac:dyDescent="0.55000000000000004"/>
    <row r="501" ht="14.25" customHeight="1" x14ac:dyDescent="0.55000000000000004"/>
    <row r="502" ht="14.25" customHeight="1" x14ac:dyDescent="0.55000000000000004"/>
    <row r="503" ht="14.25" customHeight="1" x14ac:dyDescent="0.55000000000000004"/>
    <row r="504" ht="14.25" customHeight="1" x14ac:dyDescent="0.55000000000000004"/>
    <row r="505" ht="14.25" customHeight="1" x14ac:dyDescent="0.55000000000000004"/>
    <row r="506" ht="14.25" customHeight="1" x14ac:dyDescent="0.55000000000000004"/>
    <row r="507" ht="14.25" customHeight="1" x14ac:dyDescent="0.55000000000000004"/>
    <row r="508" ht="14.25" customHeight="1" x14ac:dyDescent="0.55000000000000004"/>
    <row r="509" ht="14.25" customHeight="1" x14ac:dyDescent="0.55000000000000004"/>
    <row r="510" ht="14.25" customHeight="1" x14ac:dyDescent="0.55000000000000004"/>
    <row r="511" ht="14.25" customHeight="1" x14ac:dyDescent="0.55000000000000004"/>
    <row r="512" ht="14.25" customHeight="1" x14ac:dyDescent="0.55000000000000004"/>
    <row r="513" ht="14.25" customHeight="1" x14ac:dyDescent="0.55000000000000004"/>
    <row r="514" ht="14.25" customHeight="1" x14ac:dyDescent="0.55000000000000004"/>
    <row r="515" ht="14.25" customHeight="1" x14ac:dyDescent="0.55000000000000004"/>
    <row r="516" ht="14.25" customHeight="1" x14ac:dyDescent="0.55000000000000004"/>
    <row r="517" ht="14.25" customHeight="1" x14ac:dyDescent="0.55000000000000004"/>
    <row r="518" ht="14.25" customHeight="1" x14ac:dyDescent="0.55000000000000004"/>
    <row r="519" ht="14.25" customHeight="1" x14ac:dyDescent="0.55000000000000004"/>
    <row r="520" ht="14.25" customHeight="1" x14ac:dyDescent="0.55000000000000004"/>
    <row r="521" ht="14.25" customHeight="1" x14ac:dyDescent="0.55000000000000004"/>
    <row r="522" ht="14.25" customHeight="1" x14ac:dyDescent="0.55000000000000004"/>
    <row r="523" ht="14.25" customHeight="1" x14ac:dyDescent="0.55000000000000004"/>
    <row r="524" ht="14.25" customHeight="1" x14ac:dyDescent="0.55000000000000004"/>
    <row r="525" ht="14.25" customHeight="1" x14ac:dyDescent="0.55000000000000004"/>
    <row r="526" ht="14.25" customHeight="1" x14ac:dyDescent="0.55000000000000004"/>
    <row r="527" ht="14.25" customHeight="1" x14ac:dyDescent="0.55000000000000004"/>
    <row r="528" ht="14.25" customHeight="1" x14ac:dyDescent="0.55000000000000004"/>
    <row r="529" ht="14.25" customHeight="1" x14ac:dyDescent="0.55000000000000004"/>
    <row r="530" ht="14.25" customHeight="1" x14ac:dyDescent="0.55000000000000004"/>
    <row r="531" ht="14.25" customHeight="1" x14ac:dyDescent="0.55000000000000004"/>
    <row r="532" ht="14.25" customHeight="1" x14ac:dyDescent="0.55000000000000004"/>
    <row r="533" ht="14.25" customHeight="1" x14ac:dyDescent="0.55000000000000004"/>
    <row r="534" ht="14.25" customHeight="1" x14ac:dyDescent="0.55000000000000004"/>
    <row r="535" ht="14.25" customHeight="1" x14ac:dyDescent="0.55000000000000004"/>
    <row r="536" ht="14.25" customHeight="1" x14ac:dyDescent="0.55000000000000004"/>
    <row r="537" ht="14.25" customHeight="1" x14ac:dyDescent="0.55000000000000004"/>
    <row r="538" ht="14.25" customHeight="1" x14ac:dyDescent="0.55000000000000004"/>
    <row r="539" ht="14.25" customHeight="1" x14ac:dyDescent="0.55000000000000004"/>
    <row r="540" ht="14.25" customHeight="1" x14ac:dyDescent="0.55000000000000004"/>
    <row r="541" ht="14.25" customHeight="1" x14ac:dyDescent="0.55000000000000004"/>
    <row r="542" ht="14.25" customHeight="1" x14ac:dyDescent="0.55000000000000004"/>
    <row r="543" ht="14.25" customHeight="1" x14ac:dyDescent="0.55000000000000004"/>
    <row r="544" ht="14.25" customHeight="1" x14ac:dyDescent="0.55000000000000004"/>
    <row r="545" ht="14.25" customHeight="1" x14ac:dyDescent="0.55000000000000004"/>
    <row r="546" ht="14.25" customHeight="1" x14ac:dyDescent="0.55000000000000004"/>
    <row r="547" ht="14.25" customHeight="1" x14ac:dyDescent="0.55000000000000004"/>
    <row r="548" ht="14.25" customHeight="1" x14ac:dyDescent="0.55000000000000004"/>
    <row r="549" ht="14.25" customHeight="1" x14ac:dyDescent="0.55000000000000004"/>
    <row r="550" ht="14.25" customHeight="1" x14ac:dyDescent="0.55000000000000004"/>
    <row r="551" ht="14.25" customHeight="1" x14ac:dyDescent="0.55000000000000004"/>
    <row r="552" ht="14.25" customHeight="1" x14ac:dyDescent="0.55000000000000004"/>
    <row r="553" ht="14.25" customHeight="1" x14ac:dyDescent="0.55000000000000004"/>
    <row r="554" ht="14.25" customHeight="1" x14ac:dyDescent="0.55000000000000004"/>
    <row r="555" ht="14.25" customHeight="1" x14ac:dyDescent="0.55000000000000004"/>
    <row r="556" ht="14.25" customHeight="1" x14ac:dyDescent="0.55000000000000004"/>
    <row r="557" ht="14.25" customHeight="1" x14ac:dyDescent="0.55000000000000004"/>
    <row r="558" ht="14.25" customHeight="1" x14ac:dyDescent="0.55000000000000004"/>
    <row r="559" ht="14.25" customHeight="1" x14ac:dyDescent="0.55000000000000004"/>
    <row r="560" ht="14.25" customHeight="1" x14ac:dyDescent="0.55000000000000004"/>
    <row r="561" ht="14.25" customHeight="1" x14ac:dyDescent="0.55000000000000004"/>
    <row r="562" ht="14.25" customHeight="1" x14ac:dyDescent="0.55000000000000004"/>
    <row r="563" ht="14.25" customHeight="1" x14ac:dyDescent="0.55000000000000004"/>
    <row r="564" ht="14.25" customHeight="1" x14ac:dyDescent="0.55000000000000004"/>
    <row r="565" ht="14.25" customHeight="1" x14ac:dyDescent="0.55000000000000004"/>
    <row r="566" ht="14.25" customHeight="1" x14ac:dyDescent="0.55000000000000004"/>
    <row r="567" ht="14.25" customHeight="1" x14ac:dyDescent="0.55000000000000004"/>
    <row r="568" ht="14.25" customHeight="1" x14ac:dyDescent="0.55000000000000004"/>
    <row r="569" ht="14.25" customHeight="1" x14ac:dyDescent="0.55000000000000004"/>
    <row r="570" ht="14.25" customHeight="1" x14ac:dyDescent="0.55000000000000004"/>
    <row r="571" ht="14.25" customHeight="1" x14ac:dyDescent="0.55000000000000004"/>
    <row r="572" ht="14.25" customHeight="1" x14ac:dyDescent="0.55000000000000004"/>
    <row r="573" ht="14.25" customHeight="1" x14ac:dyDescent="0.55000000000000004"/>
    <row r="574" ht="14.25" customHeight="1" x14ac:dyDescent="0.55000000000000004"/>
    <row r="575" ht="14.25" customHeight="1" x14ac:dyDescent="0.55000000000000004"/>
    <row r="576" ht="14.25" customHeight="1" x14ac:dyDescent="0.55000000000000004"/>
    <row r="577" ht="14.25" customHeight="1" x14ac:dyDescent="0.55000000000000004"/>
    <row r="578" ht="14.25" customHeight="1" x14ac:dyDescent="0.55000000000000004"/>
    <row r="579" ht="14.25" customHeight="1" x14ac:dyDescent="0.55000000000000004"/>
    <row r="580" ht="14.25" customHeight="1" x14ac:dyDescent="0.55000000000000004"/>
    <row r="581" ht="14.25" customHeight="1" x14ac:dyDescent="0.55000000000000004"/>
    <row r="582" ht="14.25" customHeight="1" x14ac:dyDescent="0.55000000000000004"/>
    <row r="583" ht="14.25" customHeight="1" x14ac:dyDescent="0.55000000000000004"/>
    <row r="584" ht="14.25" customHeight="1" x14ac:dyDescent="0.55000000000000004"/>
    <row r="585" ht="14.25" customHeight="1" x14ac:dyDescent="0.55000000000000004"/>
    <row r="586" ht="14.25" customHeight="1" x14ac:dyDescent="0.55000000000000004"/>
    <row r="587" ht="14.25" customHeight="1" x14ac:dyDescent="0.55000000000000004"/>
    <row r="588" ht="14.25" customHeight="1" x14ac:dyDescent="0.55000000000000004"/>
    <row r="589" ht="14.25" customHeight="1" x14ac:dyDescent="0.55000000000000004"/>
    <row r="590" ht="14.25" customHeight="1" x14ac:dyDescent="0.55000000000000004"/>
    <row r="591" ht="14.25" customHeight="1" x14ac:dyDescent="0.55000000000000004"/>
    <row r="592" ht="14.25" customHeight="1" x14ac:dyDescent="0.55000000000000004"/>
    <row r="593" ht="14.25" customHeight="1" x14ac:dyDescent="0.55000000000000004"/>
    <row r="594" ht="14.25" customHeight="1" x14ac:dyDescent="0.55000000000000004"/>
    <row r="595" ht="14.25" customHeight="1" x14ac:dyDescent="0.55000000000000004"/>
    <row r="596" ht="14.25" customHeight="1" x14ac:dyDescent="0.55000000000000004"/>
    <row r="597" ht="14.25" customHeight="1" x14ac:dyDescent="0.55000000000000004"/>
    <row r="598" ht="14.25" customHeight="1" x14ac:dyDescent="0.55000000000000004"/>
    <row r="599" ht="14.25" customHeight="1" x14ac:dyDescent="0.55000000000000004"/>
    <row r="600" ht="14.25" customHeight="1" x14ac:dyDescent="0.55000000000000004"/>
    <row r="601" ht="14.25" customHeight="1" x14ac:dyDescent="0.55000000000000004"/>
    <row r="602" ht="14.25" customHeight="1" x14ac:dyDescent="0.55000000000000004"/>
    <row r="603" ht="14.25" customHeight="1" x14ac:dyDescent="0.55000000000000004"/>
    <row r="604" ht="14.25" customHeight="1" x14ac:dyDescent="0.55000000000000004"/>
    <row r="605" ht="14.25" customHeight="1" x14ac:dyDescent="0.55000000000000004"/>
    <row r="606" ht="14.25" customHeight="1" x14ac:dyDescent="0.55000000000000004"/>
    <row r="607" ht="14.25" customHeight="1" x14ac:dyDescent="0.55000000000000004"/>
    <row r="608" ht="14.25" customHeight="1" x14ac:dyDescent="0.55000000000000004"/>
    <row r="609" ht="14.25" customHeight="1" x14ac:dyDescent="0.55000000000000004"/>
    <row r="610" ht="14.25" customHeight="1" x14ac:dyDescent="0.55000000000000004"/>
    <row r="611" ht="14.25" customHeight="1" x14ac:dyDescent="0.55000000000000004"/>
    <row r="612" ht="14.25" customHeight="1" x14ac:dyDescent="0.55000000000000004"/>
    <row r="613" ht="14.25" customHeight="1" x14ac:dyDescent="0.55000000000000004"/>
    <row r="614" ht="14.25" customHeight="1" x14ac:dyDescent="0.55000000000000004"/>
    <row r="615" ht="14.25" customHeight="1" x14ac:dyDescent="0.55000000000000004"/>
    <row r="616" ht="14.25" customHeight="1" x14ac:dyDescent="0.55000000000000004"/>
    <row r="617" ht="14.25" customHeight="1" x14ac:dyDescent="0.55000000000000004"/>
    <row r="618" ht="14.25" customHeight="1" x14ac:dyDescent="0.55000000000000004"/>
    <row r="619" ht="14.25" customHeight="1" x14ac:dyDescent="0.55000000000000004"/>
    <row r="620" ht="14.25" customHeight="1" x14ac:dyDescent="0.55000000000000004"/>
    <row r="621" ht="14.25" customHeight="1" x14ac:dyDescent="0.55000000000000004"/>
    <row r="622" ht="14.25" customHeight="1" x14ac:dyDescent="0.55000000000000004"/>
    <row r="623" ht="14.25" customHeight="1" x14ac:dyDescent="0.55000000000000004"/>
    <row r="624" ht="14.25" customHeight="1" x14ac:dyDescent="0.55000000000000004"/>
    <row r="625" ht="14.25" customHeight="1" x14ac:dyDescent="0.55000000000000004"/>
    <row r="626" ht="14.25" customHeight="1" x14ac:dyDescent="0.55000000000000004"/>
    <row r="627" ht="14.25" customHeight="1" x14ac:dyDescent="0.55000000000000004"/>
    <row r="628" ht="14.25" customHeight="1" x14ac:dyDescent="0.55000000000000004"/>
    <row r="629" ht="14.25" customHeight="1" x14ac:dyDescent="0.55000000000000004"/>
    <row r="630" ht="14.25" customHeight="1" x14ac:dyDescent="0.55000000000000004"/>
    <row r="631" ht="14.25" customHeight="1" x14ac:dyDescent="0.55000000000000004"/>
    <row r="632" ht="14.25" customHeight="1" x14ac:dyDescent="0.55000000000000004"/>
    <row r="633" ht="14.25" customHeight="1" x14ac:dyDescent="0.55000000000000004"/>
    <row r="634" ht="14.25" customHeight="1" x14ac:dyDescent="0.55000000000000004"/>
    <row r="635" ht="14.25" customHeight="1" x14ac:dyDescent="0.55000000000000004"/>
    <row r="636" ht="14.25" customHeight="1" x14ac:dyDescent="0.55000000000000004"/>
    <row r="637" ht="14.25" customHeight="1" x14ac:dyDescent="0.55000000000000004"/>
    <row r="638" ht="14.25" customHeight="1" x14ac:dyDescent="0.55000000000000004"/>
    <row r="639" ht="14.25" customHeight="1" x14ac:dyDescent="0.55000000000000004"/>
    <row r="640" ht="14.25" customHeight="1" x14ac:dyDescent="0.55000000000000004"/>
    <row r="641" ht="14.25" customHeight="1" x14ac:dyDescent="0.55000000000000004"/>
    <row r="642" ht="14.25" customHeight="1" x14ac:dyDescent="0.55000000000000004"/>
    <row r="643" ht="14.25" customHeight="1" x14ac:dyDescent="0.55000000000000004"/>
    <row r="644" ht="14.25" customHeight="1" x14ac:dyDescent="0.55000000000000004"/>
    <row r="645" ht="14.25" customHeight="1" x14ac:dyDescent="0.55000000000000004"/>
    <row r="646" ht="14.25" customHeight="1" x14ac:dyDescent="0.55000000000000004"/>
    <row r="647" ht="14.25" customHeight="1" x14ac:dyDescent="0.55000000000000004"/>
    <row r="648" ht="14.25" customHeight="1" x14ac:dyDescent="0.55000000000000004"/>
    <row r="649" ht="14.25" customHeight="1" x14ac:dyDescent="0.55000000000000004"/>
    <row r="650" ht="14.25" customHeight="1" x14ac:dyDescent="0.55000000000000004"/>
    <row r="651" ht="14.25" customHeight="1" x14ac:dyDescent="0.55000000000000004"/>
    <row r="652" ht="14.25" customHeight="1" x14ac:dyDescent="0.55000000000000004"/>
    <row r="653" ht="14.25" customHeight="1" x14ac:dyDescent="0.55000000000000004"/>
    <row r="654" ht="14.25" customHeight="1" x14ac:dyDescent="0.55000000000000004"/>
    <row r="655" ht="14.25" customHeight="1" x14ac:dyDescent="0.55000000000000004"/>
    <row r="656" ht="14.25" customHeight="1" x14ac:dyDescent="0.55000000000000004"/>
    <row r="657" ht="14.25" customHeight="1" x14ac:dyDescent="0.55000000000000004"/>
    <row r="658" ht="14.25" customHeight="1" x14ac:dyDescent="0.55000000000000004"/>
    <row r="659" ht="14.25" customHeight="1" x14ac:dyDescent="0.55000000000000004"/>
    <row r="660" ht="14.25" customHeight="1" x14ac:dyDescent="0.55000000000000004"/>
    <row r="661" ht="14.25" customHeight="1" x14ac:dyDescent="0.55000000000000004"/>
    <row r="662" ht="14.25" customHeight="1" x14ac:dyDescent="0.55000000000000004"/>
    <row r="663" ht="14.25" customHeight="1" x14ac:dyDescent="0.55000000000000004"/>
    <row r="664" ht="14.25" customHeight="1" x14ac:dyDescent="0.55000000000000004"/>
    <row r="665" ht="14.25" customHeight="1" x14ac:dyDescent="0.55000000000000004"/>
    <row r="666" ht="14.25" customHeight="1" x14ac:dyDescent="0.55000000000000004"/>
    <row r="667" ht="14.25" customHeight="1" x14ac:dyDescent="0.55000000000000004"/>
    <row r="668" ht="14.25" customHeight="1" x14ac:dyDescent="0.55000000000000004"/>
    <row r="669" ht="14.25" customHeight="1" x14ac:dyDescent="0.55000000000000004"/>
    <row r="670" ht="14.25" customHeight="1" x14ac:dyDescent="0.55000000000000004"/>
    <row r="671" ht="14.25" customHeight="1" x14ac:dyDescent="0.55000000000000004"/>
    <row r="672" ht="14.25" customHeight="1" x14ac:dyDescent="0.55000000000000004"/>
    <row r="673" ht="14.25" customHeight="1" x14ac:dyDescent="0.55000000000000004"/>
    <row r="674" ht="14.25" customHeight="1" x14ac:dyDescent="0.55000000000000004"/>
    <row r="675" ht="14.25" customHeight="1" x14ac:dyDescent="0.55000000000000004"/>
    <row r="676" ht="14.25" customHeight="1" x14ac:dyDescent="0.55000000000000004"/>
    <row r="677" ht="14.25" customHeight="1" x14ac:dyDescent="0.55000000000000004"/>
    <row r="678" ht="14.25" customHeight="1" x14ac:dyDescent="0.55000000000000004"/>
    <row r="679" ht="14.25" customHeight="1" x14ac:dyDescent="0.55000000000000004"/>
    <row r="680" ht="14.25" customHeight="1" x14ac:dyDescent="0.55000000000000004"/>
    <row r="681" ht="14.25" customHeight="1" x14ac:dyDescent="0.55000000000000004"/>
    <row r="682" ht="14.25" customHeight="1" x14ac:dyDescent="0.55000000000000004"/>
    <row r="683" ht="14.25" customHeight="1" x14ac:dyDescent="0.55000000000000004"/>
    <row r="684" ht="14.25" customHeight="1" x14ac:dyDescent="0.55000000000000004"/>
    <row r="685" ht="14.25" customHeight="1" x14ac:dyDescent="0.55000000000000004"/>
    <row r="686" ht="14.25" customHeight="1" x14ac:dyDescent="0.55000000000000004"/>
    <row r="687" ht="14.25" customHeight="1" x14ac:dyDescent="0.55000000000000004"/>
    <row r="688" ht="14.25" customHeight="1" x14ac:dyDescent="0.55000000000000004"/>
    <row r="689" ht="14.25" customHeight="1" x14ac:dyDescent="0.55000000000000004"/>
    <row r="690" ht="14.25" customHeight="1" x14ac:dyDescent="0.55000000000000004"/>
    <row r="691" ht="14.25" customHeight="1" x14ac:dyDescent="0.55000000000000004"/>
    <row r="692" ht="14.25" customHeight="1" x14ac:dyDescent="0.55000000000000004"/>
    <row r="693" ht="14.25" customHeight="1" x14ac:dyDescent="0.55000000000000004"/>
    <row r="694" ht="14.25" customHeight="1" x14ac:dyDescent="0.55000000000000004"/>
    <row r="695" ht="14.25" customHeight="1" x14ac:dyDescent="0.55000000000000004"/>
    <row r="696" ht="14.25" customHeight="1" x14ac:dyDescent="0.55000000000000004"/>
    <row r="697" ht="14.25" customHeight="1" x14ac:dyDescent="0.55000000000000004"/>
    <row r="698" ht="14.25" customHeight="1" x14ac:dyDescent="0.55000000000000004"/>
    <row r="699" ht="14.25" customHeight="1" x14ac:dyDescent="0.55000000000000004"/>
    <row r="700" ht="14.25" customHeight="1" x14ac:dyDescent="0.55000000000000004"/>
    <row r="701" ht="14.25" customHeight="1" x14ac:dyDescent="0.55000000000000004"/>
    <row r="702" ht="14.25" customHeight="1" x14ac:dyDescent="0.55000000000000004"/>
    <row r="703" ht="14.25" customHeight="1" x14ac:dyDescent="0.55000000000000004"/>
    <row r="704" ht="14.25" customHeight="1" x14ac:dyDescent="0.55000000000000004"/>
    <row r="705" ht="14.25" customHeight="1" x14ac:dyDescent="0.55000000000000004"/>
    <row r="706" ht="14.25" customHeight="1" x14ac:dyDescent="0.55000000000000004"/>
    <row r="707" ht="14.25" customHeight="1" x14ac:dyDescent="0.55000000000000004"/>
    <row r="708" ht="14.25" customHeight="1" x14ac:dyDescent="0.55000000000000004"/>
    <row r="709" ht="14.25" customHeight="1" x14ac:dyDescent="0.55000000000000004"/>
    <row r="710" ht="14.25" customHeight="1" x14ac:dyDescent="0.55000000000000004"/>
    <row r="711" ht="14.25" customHeight="1" x14ac:dyDescent="0.55000000000000004"/>
    <row r="712" ht="14.25" customHeight="1" x14ac:dyDescent="0.55000000000000004"/>
    <row r="713" ht="14.25" customHeight="1" x14ac:dyDescent="0.55000000000000004"/>
    <row r="714" ht="14.25" customHeight="1" x14ac:dyDescent="0.55000000000000004"/>
    <row r="715" ht="14.25" customHeight="1" x14ac:dyDescent="0.55000000000000004"/>
    <row r="716" ht="14.25" customHeight="1" x14ac:dyDescent="0.55000000000000004"/>
    <row r="717" ht="14.25" customHeight="1" x14ac:dyDescent="0.55000000000000004"/>
    <row r="718" ht="14.25" customHeight="1" x14ac:dyDescent="0.55000000000000004"/>
    <row r="719" ht="14.25" customHeight="1" x14ac:dyDescent="0.55000000000000004"/>
    <row r="720" ht="14.25" customHeight="1" x14ac:dyDescent="0.55000000000000004"/>
    <row r="721" ht="14.25" customHeight="1" x14ac:dyDescent="0.55000000000000004"/>
    <row r="722" ht="14.25" customHeight="1" x14ac:dyDescent="0.55000000000000004"/>
    <row r="723" ht="14.25" customHeight="1" x14ac:dyDescent="0.55000000000000004"/>
    <row r="724" ht="14.25" customHeight="1" x14ac:dyDescent="0.55000000000000004"/>
    <row r="725" ht="14.25" customHeight="1" x14ac:dyDescent="0.55000000000000004"/>
    <row r="726" ht="14.25" customHeight="1" x14ac:dyDescent="0.55000000000000004"/>
    <row r="727" ht="14.25" customHeight="1" x14ac:dyDescent="0.55000000000000004"/>
    <row r="728" ht="14.25" customHeight="1" x14ac:dyDescent="0.55000000000000004"/>
    <row r="729" ht="14.25" customHeight="1" x14ac:dyDescent="0.55000000000000004"/>
    <row r="730" ht="14.25" customHeight="1" x14ac:dyDescent="0.55000000000000004"/>
    <row r="731" ht="14.25" customHeight="1" x14ac:dyDescent="0.55000000000000004"/>
    <row r="732" ht="14.25" customHeight="1" x14ac:dyDescent="0.55000000000000004"/>
    <row r="733" ht="14.25" customHeight="1" x14ac:dyDescent="0.55000000000000004"/>
    <row r="734" ht="14.25" customHeight="1" x14ac:dyDescent="0.55000000000000004"/>
    <row r="735" ht="14.25" customHeight="1" x14ac:dyDescent="0.55000000000000004"/>
    <row r="736" ht="14.25" customHeight="1" x14ac:dyDescent="0.55000000000000004"/>
    <row r="737" ht="14.25" customHeight="1" x14ac:dyDescent="0.55000000000000004"/>
    <row r="738" ht="14.25" customHeight="1" x14ac:dyDescent="0.55000000000000004"/>
    <row r="739" ht="14.25" customHeight="1" x14ac:dyDescent="0.55000000000000004"/>
    <row r="740" ht="14.25" customHeight="1" x14ac:dyDescent="0.55000000000000004"/>
    <row r="741" ht="14.25" customHeight="1" x14ac:dyDescent="0.55000000000000004"/>
    <row r="742" ht="14.25" customHeight="1" x14ac:dyDescent="0.55000000000000004"/>
    <row r="743" ht="14.25" customHeight="1" x14ac:dyDescent="0.55000000000000004"/>
    <row r="744" ht="14.25" customHeight="1" x14ac:dyDescent="0.55000000000000004"/>
    <row r="745" ht="14.25" customHeight="1" x14ac:dyDescent="0.55000000000000004"/>
    <row r="746" ht="14.25" customHeight="1" x14ac:dyDescent="0.55000000000000004"/>
    <row r="747" ht="14.25" customHeight="1" x14ac:dyDescent="0.55000000000000004"/>
    <row r="748" ht="14.25" customHeight="1" x14ac:dyDescent="0.55000000000000004"/>
    <row r="749" ht="14.25" customHeight="1" x14ac:dyDescent="0.55000000000000004"/>
    <row r="750" ht="14.25" customHeight="1" x14ac:dyDescent="0.55000000000000004"/>
    <row r="751" ht="14.25" customHeight="1" x14ac:dyDescent="0.55000000000000004"/>
    <row r="752" ht="14.25" customHeight="1" x14ac:dyDescent="0.55000000000000004"/>
    <row r="753" ht="14.25" customHeight="1" x14ac:dyDescent="0.55000000000000004"/>
    <row r="754" ht="14.25" customHeight="1" x14ac:dyDescent="0.55000000000000004"/>
    <row r="755" ht="14.25" customHeight="1" x14ac:dyDescent="0.55000000000000004"/>
    <row r="756" ht="14.25" customHeight="1" x14ac:dyDescent="0.55000000000000004"/>
    <row r="757" ht="14.25" customHeight="1" x14ac:dyDescent="0.55000000000000004"/>
    <row r="758" ht="14.25" customHeight="1" x14ac:dyDescent="0.55000000000000004"/>
    <row r="759" ht="14.25" customHeight="1" x14ac:dyDescent="0.55000000000000004"/>
    <row r="760" ht="14.25" customHeight="1" x14ac:dyDescent="0.55000000000000004"/>
    <row r="761" ht="14.25" customHeight="1" x14ac:dyDescent="0.55000000000000004"/>
    <row r="762" ht="14.25" customHeight="1" x14ac:dyDescent="0.55000000000000004"/>
    <row r="763" ht="14.25" customHeight="1" x14ac:dyDescent="0.55000000000000004"/>
    <row r="764" ht="14.25" customHeight="1" x14ac:dyDescent="0.55000000000000004"/>
    <row r="765" ht="14.25" customHeight="1" x14ac:dyDescent="0.55000000000000004"/>
    <row r="766" ht="14.25" customHeight="1" x14ac:dyDescent="0.55000000000000004"/>
    <row r="767" ht="14.25" customHeight="1" x14ac:dyDescent="0.55000000000000004"/>
    <row r="768" ht="14.25" customHeight="1" x14ac:dyDescent="0.55000000000000004"/>
    <row r="769" ht="14.25" customHeight="1" x14ac:dyDescent="0.55000000000000004"/>
    <row r="770" ht="14.25" customHeight="1" x14ac:dyDescent="0.55000000000000004"/>
    <row r="771" ht="14.25" customHeight="1" x14ac:dyDescent="0.55000000000000004"/>
    <row r="772" ht="14.25" customHeight="1" x14ac:dyDescent="0.55000000000000004"/>
    <row r="773" ht="14.25" customHeight="1" x14ac:dyDescent="0.55000000000000004"/>
    <row r="774" ht="14.25" customHeight="1" x14ac:dyDescent="0.55000000000000004"/>
    <row r="775" ht="14.25" customHeight="1" x14ac:dyDescent="0.55000000000000004"/>
    <row r="776" ht="14.25" customHeight="1" x14ac:dyDescent="0.55000000000000004"/>
    <row r="777" ht="14.25" customHeight="1" x14ac:dyDescent="0.55000000000000004"/>
    <row r="778" ht="14.25" customHeight="1" x14ac:dyDescent="0.55000000000000004"/>
    <row r="779" ht="14.25" customHeight="1" x14ac:dyDescent="0.55000000000000004"/>
    <row r="780" ht="14.25" customHeight="1" x14ac:dyDescent="0.55000000000000004"/>
    <row r="781" ht="14.25" customHeight="1" x14ac:dyDescent="0.55000000000000004"/>
    <row r="782" ht="14.25" customHeight="1" x14ac:dyDescent="0.55000000000000004"/>
    <row r="783" ht="14.25" customHeight="1" x14ac:dyDescent="0.55000000000000004"/>
    <row r="784" ht="14.25" customHeight="1" x14ac:dyDescent="0.55000000000000004"/>
    <row r="785" ht="14.25" customHeight="1" x14ac:dyDescent="0.55000000000000004"/>
    <row r="786" ht="14.25" customHeight="1" x14ac:dyDescent="0.55000000000000004"/>
    <row r="787" ht="14.25" customHeight="1" x14ac:dyDescent="0.55000000000000004"/>
    <row r="788" ht="14.25" customHeight="1" x14ac:dyDescent="0.55000000000000004"/>
    <row r="789" ht="14.25" customHeight="1" x14ac:dyDescent="0.55000000000000004"/>
    <row r="790" ht="14.25" customHeight="1" x14ac:dyDescent="0.55000000000000004"/>
    <row r="791" ht="14.25" customHeight="1" x14ac:dyDescent="0.55000000000000004"/>
    <row r="792" ht="14.25" customHeight="1" x14ac:dyDescent="0.55000000000000004"/>
    <row r="793" ht="14.25" customHeight="1" x14ac:dyDescent="0.55000000000000004"/>
    <row r="794" ht="14.25" customHeight="1" x14ac:dyDescent="0.55000000000000004"/>
    <row r="795" ht="14.25" customHeight="1" x14ac:dyDescent="0.55000000000000004"/>
    <row r="796" ht="14.25" customHeight="1" x14ac:dyDescent="0.55000000000000004"/>
    <row r="797" ht="14.25" customHeight="1" x14ac:dyDescent="0.55000000000000004"/>
    <row r="798" ht="14.25" customHeight="1" x14ac:dyDescent="0.55000000000000004"/>
    <row r="799" ht="14.25" customHeight="1" x14ac:dyDescent="0.55000000000000004"/>
    <row r="800" ht="14.25" customHeight="1" x14ac:dyDescent="0.55000000000000004"/>
    <row r="801" ht="14.25" customHeight="1" x14ac:dyDescent="0.55000000000000004"/>
    <row r="802" ht="14.25" customHeight="1" x14ac:dyDescent="0.55000000000000004"/>
    <row r="803" ht="14.25" customHeight="1" x14ac:dyDescent="0.55000000000000004"/>
    <row r="804" ht="14.25" customHeight="1" x14ac:dyDescent="0.55000000000000004"/>
    <row r="805" ht="14.25" customHeight="1" x14ac:dyDescent="0.55000000000000004"/>
    <row r="806" ht="14.25" customHeight="1" x14ac:dyDescent="0.55000000000000004"/>
    <row r="807" ht="14.25" customHeight="1" x14ac:dyDescent="0.55000000000000004"/>
    <row r="808" ht="14.25" customHeight="1" x14ac:dyDescent="0.55000000000000004"/>
    <row r="809" ht="14.25" customHeight="1" x14ac:dyDescent="0.55000000000000004"/>
    <row r="810" ht="14.25" customHeight="1" x14ac:dyDescent="0.55000000000000004"/>
    <row r="811" ht="14.25" customHeight="1" x14ac:dyDescent="0.55000000000000004"/>
    <row r="812" ht="14.25" customHeight="1" x14ac:dyDescent="0.55000000000000004"/>
    <row r="813" ht="14.25" customHeight="1" x14ac:dyDescent="0.55000000000000004"/>
    <row r="814" ht="14.25" customHeight="1" x14ac:dyDescent="0.55000000000000004"/>
    <row r="815" ht="14.25" customHeight="1" x14ac:dyDescent="0.55000000000000004"/>
    <row r="816" ht="14.25" customHeight="1" x14ac:dyDescent="0.55000000000000004"/>
    <row r="817" ht="14.25" customHeight="1" x14ac:dyDescent="0.55000000000000004"/>
    <row r="818" ht="14.25" customHeight="1" x14ac:dyDescent="0.55000000000000004"/>
    <row r="819" ht="14.25" customHeight="1" x14ac:dyDescent="0.55000000000000004"/>
    <row r="820" ht="14.25" customHeight="1" x14ac:dyDescent="0.55000000000000004"/>
    <row r="821" ht="14.25" customHeight="1" x14ac:dyDescent="0.55000000000000004"/>
    <row r="822" ht="14.25" customHeight="1" x14ac:dyDescent="0.55000000000000004"/>
    <row r="823" ht="14.25" customHeight="1" x14ac:dyDescent="0.55000000000000004"/>
    <row r="824" ht="14.25" customHeight="1" x14ac:dyDescent="0.55000000000000004"/>
    <row r="825" ht="14.25" customHeight="1" x14ac:dyDescent="0.55000000000000004"/>
    <row r="826" ht="14.25" customHeight="1" x14ac:dyDescent="0.55000000000000004"/>
    <row r="827" ht="14.25" customHeight="1" x14ac:dyDescent="0.55000000000000004"/>
    <row r="828" ht="14.25" customHeight="1" x14ac:dyDescent="0.55000000000000004"/>
    <row r="829" ht="14.25" customHeight="1" x14ac:dyDescent="0.55000000000000004"/>
    <row r="830" ht="14.25" customHeight="1" x14ac:dyDescent="0.55000000000000004"/>
    <row r="831" ht="14.25" customHeight="1" x14ac:dyDescent="0.55000000000000004"/>
    <row r="832" ht="14.25" customHeight="1" x14ac:dyDescent="0.55000000000000004"/>
    <row r="833" ht="14.25" customHeight="1" x14ac:dyDescent="0.55000000000000004"/>
    <row r="834" ht="14.25" customHeight="1" x14ac:dyDescent="0.55000000000000004"/>
    <row r="835" ht="14.25" customHeight="1" x14ac:dyDescent="0.55000000000000004"/>
    <row r="836" ht="14.25" customHeight="1" x14ac:dyDescent="0.55000000000000004"/>
    <row r="837" ht="14.25" customHeight="1" x14ac:dyDescent="0.55000000000000004"/>
    <row r="838" ht="14.25" customHeight="1" x14ac:dyDescent="0.55000000000000004"/>
    <row r="839" ht="14.25" customHeight="1" x14ac:dyDescent="0.55000000000000004"/>
    <row r="840" ht="14.25" customHeight="1" x14ac:dyDescent="0.55000000000000004"/>
    <row r="841" ht="14.25" customHeight="1" x14ac:dyDescent="0.55000000000000004"/>
    <row r="842" ht="14.25" customHeight="1" x14ac:dyDescent="0.55000000000000004"/>
    <row r="843" ht="14.25" customHeight="1" x14ac:dyDescent="0.55000000000000004"/>
    <row r="844" ht="14.25" customHeight="1" x14ac:dyDescent="0.55000000000000004"/>
    <row r="845" ht="14.25" customHeight="1" x14ac:dyDescent="0.55000000000000004"/>
    <row r="846" ht="14.25" customHeight="1" x14ac:dyDescent="0.55000000000000004"/>
    <row r="847" ht="14.25" customHeight="1" x14ac:dyDescent="0.55000000000000004"/>
    <row r="848" ht="14.25" customHeight="1" x14ac:dyDescent="0.55000000000000004"/>
    <row r="849" ht="14.25" customHeight="1" x14ac:dyDescent="0.55000000000000004"/>
    <row r="850" ht="14.25" customHeight="1" x14ac:dyDescent="0.55000000000000004"/>
    <row r="851" ht="14.25" customHeight="1" x14ac:dyDescent="0.55000000000000004"/>
    <row r="852" ht="14.25" customHeight="1" x14ac:dyDescent="0.55000000000000004"/>
    <row r="853" ht="14.25" customHeight="1" x14ac:dyDescent="0.55000000000000004"/>
    <row r="854" ht="14.25" customHeight="1" x14ac:dyDescent="0.55000000000000004"/>
    <row r="855" ht="14.25" customHeight="1" x14ac:dyDescent="0.55000000000000004"/>
    <row r="856" ht="14.25" customHeight="1" x14ac:dyDescent="0.55000000000000004"/>
    <row r="857" ht="14.25" customHeight="1" x14ac:dyDescent="0.55000000000000004"/>
    <row r="858" ht="14.25" customHeight="1" x14ac:dyDescent="0.55000000000000004"/>
    <row r="859" ht="14.25" customHeight="1" x14ac:dyDescent="0.55000000000000004"/>
    <row r="860" ht="14.25" customHeight="1" x14ac:dyDescent="0.55000000000000004"/>
    <row r="861" ht="14.25" customHeight="1" x14ac:dyDescent="0.55000000000000004"/>
    <row r="862" ht="14.25" customHeight="1" x14ac:dyDescent="0.55000000000000004"/>
    <row r="863" ht="14.25" customHeight="1" x14ac:dyDescent="0.55000000000000004"/>
    <row r="864" ht="14.25" customHeight="1" x14ac:dyDescent="0.55000000000000004"/>
    <row r="865" ht="14.25" customHeight="1" x14ac:dyDescent="0.55000000000000004"/>
    <row r="866" ht="14.25" customHeight="1" x14ac:dyDescent="0.55000000000000004"/>
    <row r="867" ht="14.25" customHeight="1" x14ac:dyDescent="0.55000000000000004"/>
    <row r="868" ht="14.25" customHeight="1" x14ac:dyDescent="0.55000000000000004"/>
    <row r="869" ht="14.25" customHeight="1" x14ac:dyDescent="0.55000000000000004"/>
    <row r="870" ht="14.25" customHeight="1" x14ac:dyDescent="0.55000000000000004"/>
    <row r="871" ht="14.25" customHeight="1" x14ac:dyDescent="0.55000000000000004"/>
    <row r="872" ht="14.25" customHeight="1" x14ac:dyDescent="0.55000000000000004"/>
    <row r="873" ht="14.25" customHeight="1" x14ac:dyDescent="0.55000000000000004"/>
    <row r="874" ht="14.25" customHeight="1" x14ac:dyDescent="0.55000000000000004"/>
    <row r="875" ht="14.25" customHeight="1" x14ac:dyDescent="0.55000000000000004"/>
    <row r="876" ht="14.25" customHeight="1" x14ac:dyDescent="0.55000000000000004"/>
    <row r="877" ht="14.25" customHeight="1" x14ac:dyDescent="0.55000000000000004"/>
    <row r="878" ht="14.25" customHeight="1" x14ac:dyDescent="0.55000000000000004"/>
    <row r="879" ht="14.25" customHeight="1" x14ac:dyDescent="0.55000000000000004"/>
    <row r="880" ht="14.25" customHeight="1" x14ac:dyDescent="0.55000000000000004"/>
    <row r="881" ht="14.25" customHeight="1" x14ac:dyDescent="0.55000000000000004"/>
    <row r="882" ht="14.25" customHeight="1" x14ac:dyDescent="0.55000000000000004"/>
    <row r="883" ht="14.25" customHeight="1" x14ac:dyDescent="0.55000000000000004"/>
    <row r="884" ht="14.25" customHeight="1" x14ac:dyDescent="0.55000000000000004"/>
    <row r="885" ht="14.25" customHeight="1" x14ac:dyDescent="0.55000000000000004"/>
    <row r="886" ht="14.25" customHeight="1" x14ac:dyDescent="0.55000000000000004"/>
    <row r="887" ht="14.25" customHeight="1" x14ac:dyDescent="0.55000000000000004"/>
    <row r="888" ht="14.25" customHeight="1" x14ac:dyDescent="0.55000000000000004"/>
    <row r="889" ht="14.25" customHeight="1" x14ac:dyDescent="0.55000000000000004"/>
    <row r="890" ht="14.25" customHeight="1" x14ac:dyDescent="0.55000000000000004"/>
    <row r="891" ht="14.25" customHeight="1" x14ac:dyDescent="0.55000000000000004"/>
    <row r="892" ht="14.25" customHeight="1" x14ac:dyDescent="0.55000000000000004"/>
    <row r="893" ht="14.25" customHeight="1" x14ac:dyDescent="0.55000000000000004"/>
    <row r="894" ht="14.25" customHeight="1" x14ac:dyDescent="0.55000000000000004"/>
    <row r="895" ht="14.25" customHeight="1" x14ac:dyDescent="0.55000000000000004"/>
    <row r="896" ht="14.25" customHeight="1" x14ac:dyDescent="0.55000000000000004"/>
    <row r="897" ht="14.25" customHeight="1" x14ac:dyDescent="0.55000000000000004"/>
    <row r="898" ht="14.25" customHeight="1" x14ac:dyDescent="0.55000000000000004"/>
    <row r="899" ht="14.25" customHeight="1" x14ac:dyDescent="0.55000000000000004"/>
    <row r="900" ht="14.25" customHeight="1" x14ac:dyDescent="0.55000000000000004"/>
    <row r="901" ht="14.25" customHeight="1" x14ac:dyDescent="0.55000000000000004"/>
    <row r="902" ht="14.25" customHeight="1" x14ac:dyDescent="0.55000000000000004"/>
    <row r="903" ht="14.25" customHeight="1" x14ac:dyDescent="0.55000000000000004"/>
    <row r="904" ht="14.25" customHeight="1" x14ac:dyDescent="0.55000000000000004"/>
    <row r="905" ht="14.25" customHeight="1" x14ac:dyDescent="0.55000000000000004"/>
    <row r="906" ht="14.25" customHeight="1" x14ac:dyDescent="0.55000000000000004"/>
    <row r="907" ht="14.25" customHeight="1" x14ac:dyDescent="0.55000000000000004"/>
    <row r="908" ht="14.25" customHeight="1" x14ac:dyDescent="0.55000000000000004"/>
    <row r="909" ht="14.25" customHeight="1" x14ac:dyDescent="0.55000000000000004"/>
    <row r="910" ht="14.25" customHeight="1" x14ac:dyDescent="0.55000000000000004"/>
    <row r="911" ht="14.25" customHeight="1" x14ac:dyDescent="0.55000000000000004"/>
    <row r="912" ht="14.25" customHeight="1" x14ac:dyDescent="0.55000000000000004"/>
    <row r="913" ht="14.25" customHeight="1" x14ac:dyDescent="0.55000000000000004"/>
    <row r="914" ht="14.25" customHeight="1" x14ac:dyDescent="0.55000000000000004"/>
    <row r="915" ht="14.25" customHeight="1" x14ac:dyDescent="0.55000000000000004"/>
    <row r="916" ht="14.25" customHeight="1" x14ac:dyDescent="0.55000000000000004"/>
    <row r="917" ht="14.25" customHeight="1" x14ac:dyDescent="0.55000000000000004"/>
    <row r="918" ht="14.25" customHeight="1" x14ac:dyDescent="0.55000000000000004"/>
    <row r="919" ht="14.25" customHeight="1" x14ac:dyDescent="0.55000000000000004"/>
    <row r="920" ht="14.25" customHeight="1" x14ac:dyDescent="0.55000000000000004"/>
    <row r="921" ht="14.25" customHeight="1" x14ac:dyDescent="0.55000000000000004"/>
    <row r="922" ht="14.25" customHeight="1" x14ac:dyDescent="0.55000000000000004"/>
    <row r="923" ht="14.25" customHeight="1" x14ac:dyDescent="0.55000000000000004"/>
    <row r="924" ht="14.25" customHeight="1" x14ac:dyDescent="0.55000000000000004"/>
    <row r="925" ht="14.25" customHeight="1" x14ac:dyDescent="0.55000000000000004"/>
    <row r="926" ht="14.25" customHeight="1" x14ac:dyDescent="0.55000000000000004"/>
    <row r="927" ht="14.25" customHeight="1" x14ac:dyDescent="0.55000000000000004"/>
    <row r="928" ht="14.25" customHeight="1" x14ac:dyDescent="0.55000000000000004"/>
    <row r="929" ht="14.25" customHeight="1" x14ac:dyDescent="0.55000000000000004"/>
    <row r="930" ht="14.25" customHeight="1" x14ac:dyDescent="0.55000000000000004"/>
    <row r="931" ht="14.25" customHeight="1" x14ac:dyDescent="0.55000000000000004"/>
    <row r="932" ht="14.25" customHeight="1" x14ac:dyDescent="0.55000000000000004"/>
    <row r="933" ht="14.25" customHeight="1" x14ac:dyDescent="0.55000000000000004"/>
    <row r="934" ht="14.25" customHeight="1" x14ac:dyDescent="0.55000000000000004"/>
    <row r="935" ht="14.25" customHeight="1" x14ac:dyDescent="0.55000000000000004"/>
    <row r="936" ht="14.25" customHeight="1" x14ac:dyDescent="0.55000000000000004"/>
    <row r="937" ht="14.25" customHeight="1" x14ac:dyDescent="0.55000000000000004"/>
    <row r="938" ht="14.25" customHeight="1" x14ac:dyDescent="0.55000000000000004"/>
    <row r="939" ht="14.25" customHeight="1" x14ac:dyDescent="0.55000000000000004"/>
    <row r="940" ht="14.25" customHeight="1" x14ac:dyDescent="0.55000000000000004"/>
    <row r="941" ht="14.25" customHeight="1" x14ac:dyDescent="0.55000000000000004"/>
    <row r="942" ht="14.25" customHeight="1" x14ac:dyDescent="0.55000000000000004"/>
    <row r="943" ht="14.25" customHeight="1" x14ac:dyDescent="0.55000000000000004"/>
    <row r="944" ht="14.25" customHeight="1" x14ac:dyDescent="0.55000000000000004"/>
    <row r="945" ht="14.25" customHeight="1" x14ac:dyDescent="0.55000000000000004"/>
    <row r="946" ht="14.25" customHeight="1" x14ac:dyDescent="0.55000000000000004"/>
    <row r="947" ht="14.25" customHeight="1" x14ac:dyDescent="0.55000000000000004"/>
    <row r="948" ht="14.25" customHeight="1" x14ac:dyDescent="0.55000000000000004"/>
    <row r="949" ht="14.25" customHeight="1" x14ac:dyDescent="0.55000000000000004"/>
    <row r="950" ht="14.25" customHeight="1" x14ac:dyDescent="0.55000000000000004"/>
    <row r="951" ht="14.25" customHeight="1" x14ac:dyDescent="0.55000000000000004"/>
    <row r="952" ht="14.25" customHeight="1" x14ac:dyDescent="0.55000000000000004"/>
    <row r="953" ht="14.25" customHeight="1" x14ac:dyDescent="0.55000000000000004"/>
    <row r="954" ht="14.25" customHeight="1" x14ac:dyDescent="0.55000000000000004"/>
    <row r="955" ht="14.25" customHeight="1" x14ac:dyDescent="0.55000000000000004"/>
    <row r="956" ht="14.25" customHeight="1" x14ac:dyDescent="0.55000000000000004"/>
    <row r="957" ht="14.25" customHeight="1" x14ac:dyDescent="0.55000000000000004"/>
    <row r="958" ht="14.25" customHeight="1" x14ac:dyDescent="0.55000000000000004"/>
    <row r="959" ht="14.25" customHeight="1" x14ac:dyDescent="0.55000000000000004"/>
    <row r="960" ht="14.25" customHeight="1" x14ac:dyDescent="0.55000000000000004"/>
    <row r="961" ht="14.25" customHeight="1" x14ac:dyDescent="0.55000000000000004"/>
    <row r="962" ht="14.25" customHeight="1" x14ac:dyDescent="0.55000000000000004"/>
    <row r="963" ht="14.25" customHeight="1" x14ac:dyDescent="0.55000000000000004"/>
    <row r="964" ht="14.25" customHeight="1" x14ac:dyDescent="0.55000000000000004"/>
    <row r="965" ht="14.25" customHeight="1" x14ac:dyDescent="0.55000000000000004"/>
    <row r="966" ht="14.25" customHeight="1" x14ac:dyDescent="0.55000000000000004"/>
    <row r="967" ht="14.25" customHeight="1" x14ac:dyDescent="0.55000000000000004"/>
    <row r="968" ht="14.25" customHeight="1" x14ac:dyDescent="0.55000000000000004"/>
    <row r="969" ht="14.25" customHeight="1" x14ac:dyDescent="0.55000000000000004"/>
    <row r="970" ht="14.25" customHeight="1" x14ac:dyDescent="0.55000000000000004"/>
    <row r="971" ht="14.25" customHeight="1" x14ac:dyDescent="0.55000000000000004"/>
    <row r="972" ht="14.25" customHeight="1" x14ac:dyDescent="0.55000000000000004"/>
    <row r="973" ht="14.25" customHeight="1" x14ac:dyDescent="0.55000000000000004"/>
    <row r="974" ht="14.25" customHeight="1" x14ac:dyDescent="0.55000000000000004"/>
    <row r="975" ht="14.25" customHeight="1" x14ac:dyDescent="0.55000000000000004"/>
    <row r="976" ht="14.25" customHeight="1" x14ac:dyDescent="0.55000000000000004"/>
    <row r="977" ht="14.25" customHeight="1" x14ac:dyDescent="0.55000000000000004"/>
    <row r="978" ht="14.25" customHeight="1" x14ac:dyDescent="0.55000000000000004"/>
    <row r="979" ht="14.25" customHeight="1" x14ac:dyDescent="0.55000000000000004"/>
    <row r="980" ht="14.25" customHeight="1" x14ac:dyDescent="0.55000000000000004"/>
    <row r="981" ht="14.25" customHeight="1" x14ac:dyDescent="0.55000000000000004"/>
    <row r="982" ht="14.25" customHeight="1" x14ac:dyDescent="0.55000000000000004"/>
    <row r="983" ht="14.25" customHeight="1" x14ac:dyDescent="0.55000000000000004"/>
    <row r="984" ht="14.25" customHeight="1" x14ac:dyDescent="0.55000000000000004"/>
    <row r="985" ht="14.25" customHeight="1" x14ac:dyDescent="0.55000000000000004"/>
    <row r="986" ht="14.25" customHeight="1" x14ac:dyDescent="0.55000000000000004"/>
    <row r="987" ht="14.25" customHeight="1" x14ac:dyDescent="0.55000000000000004"/>
    <row r="988" ht="14.25" customHeight="1" x14ac:dyDescent="0.55000000000000004"/>
    <row r="989" ht="14.25" customHeight="1" x14ac:dyDescent="0.55000000000000004"/>
    <row r="990" ht="14.25" customHeight="1" x14ac:dyDescent="0.55000000000000004"/>
    <row r="991" ht="14.25" customHeight="1" x14ac:dyDescent="0.55000000000000004"/>
    <row r="992" ht="14.25" customHeight="1" x14ac:dyDescent="0.55000000000000004"/>
    <row r="993" ht="14.25" customHeight="1" x14ac:dyDescent="0.55000000000000004"/>
    <row r="994" ht="14.25" customHeight="1" x14ac:dyDescent="0.55000000000000004"/>
    <row r="995" ht="14.25" customHeight="1" x14ac:dyDescent="0.55000000000000004"/>
    <row r="996" ht="14.25" customHeight="1" x14ac:dyDescent="0.55000000000000004"/>
    <row r="997" ht="14.25" customHeight="1" x14ac:dyDescent="0.55000000000000004"/>
    <row r="998" ht="14.25" customHeight="1" x14ac:dyDescent="0.55000000000000004"/>
    <row r="999" ht="14.25" customHeight="1" x14ac:dyDescent="0.55000000000000004"/>
    <row r="1000" ht="14.25" customHeight="1" x14ac:dyDescent="0.55000000000000004"/>
    <row r="1001" ht="14.25" customHeight="1" x14ac:dyDescent="0.55000000000000004"/>
    <row r="1002" ht="14.25" customHeight="1" x14ac:dyDescent="0.55000000000000004"/>
    <row r="1003" ht="14.25" customHeight="1" x14ac:dyDescent="0.55000000000000004"/>
    <row r="1004" ht="14.25" customHeight="1" x14ac:dyDescent="0.55000000000000004"/>
    <row r="1005" ht="14.25" customHeight="1" x14ac:dyDescent="0.55000000000000004"/>
    <row r="1006" ht="14.25" customHeight="1" x14ac:dyDescent="0.55000000000000004"/>
    <row r="1007" ht="14.25" customHeight="1" x14ac:dyDescent="0.55000000000000004"/>
    <row r="1008" ht="14.25" customHeight="1" x14ac:dyDescent="0.55000000000000004"/>
    <row r="1009" ht="14.25" customHeight="1" x14ac:dyDescent="0.55000000000000004"/>
    <row r="1010" ht="14.25" customHeight="1" x14ac:dyDescent="0.55000000000000004"/>
    <row r="1011" ht="14.25" customHeight="1" x14ac:dyDescent="0.55000000000000004"/>
  </sheetData>
  <mergeCells count="1">
    <mergeCell ref="A1:A2"/>
  </mergeCell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3CA00"/>
  </sheetPr>
  <dimension ref="A1:AMK91"/>
  <sheetViews>
    <sheetView zoomScaleNormal="100" workbookViewId="0">
      <pane ySplit="6" topLeftCell="A7" activePane="bottomLeft" state="frozen"/>
      <selection pane="bottomLeft" activeCell="B47" sqref="B47"/>
    </sheetView>
  </sheetViews>
  <sheetFormatPr defaultRowHeight="19.5" x14ac:dyDescent="0.2"/>
  <cols>
    <col min="1" max="1" width="29.42578125" style="13" customWidth="1"/>
    <col min="2" max="2" width="29.28515625" style="13" customWidth="1"/>
    <col min="3" max="3" width="27" style="13" customWidth="1"/>
    <col min="4" max="4" width="26.28515625" style="171" customWidth="1"/>
    <col min="5" max="6" width="14.42578125" style="13" customWidth="1"/>
    <col min="7" max="7" width="32.28515625" style="13" customWidth="1"/>
    <col min="8" max="8" width="14.42578125" style="13" customWidth="1"/>
    <col min="9" max="9" width="26.28515625" style="13" customWidth="1"/>
    <col min="10" max="1013" width="14.42578125" style="13" customWidth="1"/>
    <col min="1014" max="1025" width="11.42578125" style="13"/>
  </cols>
  <sheetData>
    <row r="1" spans="1:26" ht="21" customHeight="1" x14ac:dyDescent="0.2">
      <c r="A1" s="7" t="s">
        <v>430</v>
      </c>
      <c r="B1" s="173" t="s">
        <v>431</v>
      </c>
      <c r="C1" s="174"/>
      <c r="D1" s="39"/>
      <c r="E1" s="43"/>
      <c r="F1" s="88"/>
      <c r="G1" s="175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2">
      <c r="A2" s="7"/>
      <c r="B2" s="176" t="s">
        <v>432</v>
      </c>
      <c r="C2" s="174"/>
      <c r="D2" s="39"/>
      <c r="E2" s="43"/>
      <c r="F2" s="88"/>
      <c r="G2" s="175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" customHeight="1" x14ac:dyDescent="0.2">
      <c r="A3" s="172"/>
      <c r="B3" s="177" t="s">
        <v>433</v>
      </c>
      <c r="C3" s="174"/>
      <c r="D3" s="39"/>
      <c r="E3" s="43"/>
      <c r="F3" s="88"/>
      <c r="G3" s="17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" customHeight="1" x14ac:dyDescent="0.2">
      <c r="A4" s="172"/>
      <c r="B4" s="178" t="s">
        <v>434</v>
      </c>
      <c r="C4" s="174"/>
      <c r="D4" s="39"/>
      <c r="E4" s="43"/>
      <c r="F4" s="88"/>
      <c r="G4" s="175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2">
      <c r="A5" s="72"/>
      <c r="B5" s="18"/>
      <c r="C5" s="18"/>
      <c r="D5" s="39"/>
      <c r="E5" s="39"/>
      <c r="F5" s="88"/>
      <c r="G5" s="175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9" customHeight="1" x14ac:dyDescent="0.2">
      <c r="A6" s="44" t="s">
        <v>47</v>
      </c>
      <c r="B6" s="44" t="s">
        <v>48</v>
      </c>
      <c r="C6" s="44" t="s">
        <v>80</v>
      </c>
      <c r="D6" s="45" t="s">
        <v>435</v>
      </c>
      <c r="E6" s="179" t="s">
        <v>436</v>
      </c>
      <c r="F6" s="179" t="s">
        <v>437</v>
      </c>
      <c r="G6" s="179" t="s">
        <v>50</v>
      </c>
      <c r="H6" s="44" t="s">
        <v>82</v>
      </c>
      <c r="I6" s="44" t="s">
        <v>83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x14ac:dyDescent="0.2">
      <c r="A7" s="72"/>
      <c r="B7" s="180"/>
      <c r="C7" s="180"/>
      <c r="D7" s="181"/>
      <c r="E7" s="180"/>
      <c r="F7" s="180"/>
      <c r="G7" s="180"/>
      <c r="H7" s="180"/>
      <c r="I7" s="180"/>
      <c r="J7" s="180"/>
      <c r="K7" s="180"/>
    </row>
    <row r="8" spans="1:26" ht="12.75" customHeight="1" x14ac:dyDescent="0.2">
      <c r="A8" s="182" t="s">
        <v>438</v>
      </c>
      <c r="B8" s="150"/>
      <c r="C8" s="80"/>
      <c r="D8" s="78"/>
      <c r="E8" s="78"/>
      <c r="F8" s="79"/>
      <c r="G8" s="183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</row>
    <row r="9" spans="1:26" ht="37.5" x14ac:dyDescent="0.2">
      <c r="A9" s="164" t="s">
        <v>439</v>
      </c>
      <c r="B9" s="184" t="s">
        <v>440</v>
      </c>
      <c r="C9" s="93" t="s">
        <v>441</v>
      </c>
      <c r="D9" s="185"/>
      <c r="E9" s="186"/>
      <c r="F9" s="187"/>
      <c r="G9" s="188" t="s">
        <v>442</v>
      </c>
      <c r="H9" s="39">
        <v>15</v>
      </c>
      <c r="I9" s="18" t="s">
        <v>416</v>
      </c>
      <c r="J9" s="18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 x14ac:dyDescent="0.2">
      <c r="A10" s="164" t="s">
        <v>439</v>
      </c>
      <c r="B10" s="184" t="s">
        <v>440</v>
      </c>
      <c r="C10" s="93" t="s">
        <v>441</v>
      </c>
      <c r="D10" s="189"/>
      <c r="E10" s="180"/>
      <c r="F10" s="190"/>
      <c r="G10" s="17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 x14ac:dyDescent="0.2">
      <c r="A11" s="164" t="s">
        <v>439</v>
      </c>
      <c r="B11" s="184" t="s">
        <v>440</v>
      </c>
      <c r="C11" s="93" t="s">
        <v>441</v>
      </c>
      <c r="D11" s="191"/>
      <c r="E11" s="192"/>
      <c r="F11" s="193"/>
      <c r="G11" s="175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 x14ac:dyDescent="0.2">
      <c r="A12" s="38"/>
      <c r="B12" s="72"/>
      <c r="C12" s="72"/>
      <c r="D12" s="39"/>
      <c r="E12" s="39"/>
      <c r="F12" s="88"/>
      <c r="G12" s="175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.75" customHeight="1" x14ac:dyDescent="0.2">
      <c r="A13" s="182" t="s">
        <v>443</v>
      </c>
      <c r="B13" s="194"/>
      <c r="C13" s="80"/>
      <c r="D13" s="78"/>
      <c r="E13" s="79"/>
      <c r="F13" s="79"/>
      <c r="G13" s="183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pans="1:26" ht="56.25" x14ac:dyDescent="0.2">
      <c r="A14" s="195" t="s">
        <v>444</v>
      </c>
      <c r="B14" s="184" t="s">
        <v>445</v>
      </c>
      <c r="C14" s="196" t="s">
        <v>446</v>
      </c>
      <c r="D14" s="185"/>
      <c r="E14" s="186"/>
      <c r="F14" s="187"/>
      <c r="G14" s="188" t="s">
        <v>447</v>
      </c>
      <c r="H14" s="39">
        <v>3</v>
      </c>
      <c r="I14" s="18" t="s">
        <v>448</v>
      </c>
      <c r="J14" s="18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.75" customHeight="1" x14ac:dyDescent="0.2">
      <c r="A15" s="195" t="s">
        <v>444</v>
      </c>
      <c r="B15" s="184" t="s">
        <v>445</v>
      </c>
      <c r="C15" s="196" t="s">
        <v>446</v>
      </c>
      <c r="D15" s="189"/>
      <c r="E15" s="180"/>
      <c r="F15" s="190"/>
      <c r="G15" s="197"/>
      <c r="H15" s="39">
        <v>3</v>
      </c>
      <c r="I15" s="18" t="s">
        <v>448</v>
      </c>
      <c r="J15" s="18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.75" customHeight="1" x14ac:dyDescent="0.2">
      <c r="A16" s="195" t="s">
        <v>444</v>
      </c>
      <c r="B16" s="184" t="s">
        <v>445</v>
      </c>
      <c r="C16" s="196" t="s">
        <v>446</v>
      </c>
      <c r="D16" s="189"/>
      <c r="E16" s="180"/>
      <c r="F16" s="190"/>
      <c r="G16" s="197"/>
      <c r="H16" s="39">
        <v>3</v>
      </c>
      <c r="I16" s="18" t="s">
        <v>448</v>
      </c>
      <c r="J16" s="18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2.75" customHeight="1" x14ac:dyDescent="0.2">
      <c r="A17" s="195" t="s">
        <v>449</v>
      </c>
      <c r="B17" s="184" t="s">
        <v>445</v>
      </c>
      <c r="C17" s="196" t="s">
        <v>446</v>
      </c>
      <c r="D17" s="189"/>
      <c r="E17" s="180"/>
      <c r="F17" s="190"/>
      <c r="G17" s="188" t="s">
        <v>450</v>
      </c>
      <c r="H17" s="39">
        <v>3</v>
      </c>
      <c r="I17" s="18" t="s">
        <v>448</v>
      </c>
      <c r="J17" s="18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2.75" customHeight="1" x14ac:dyDescent="0.2">
      <c r="A18" s="195" t="s">
        <v>451</v>
      </c>
      <c r="B18" s="184" t="s">
        <v>445</v>
      </c>
      <c r="C18" s="196" t="s">
        <v>446</v>
      </c>
      <c r="D18" s="189"/>
      <c r="E18" s="180"/>
      <c r="F18" s="190"/>
      <c r="G18" s="175"/>
      <c r="H18" s="39">
        <v>3</v>
      </c>
      <c r="I18" s="18" t="s">
        <v>448</v>
      </c>
      <c r="J18" s="18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 customHeight="1" x14ac:dyDescent="0.2">
      <c r="A19" s="195" t="s">
        <v>452</v>
      </c>
      <c r="B19" s="184" t="s">
        <v>445</v>
      </c>
      <c r="C19" s="196" t="s">
        <v>446</v>
      </c>
      <c r="D19" s="189"/>
      <c r="E19" s="180"/>
      <c r="F19" s="190"/>
      <c r="G19" s="175"/>
      <c r="H19" s="39">
        <v>3</v>
      </c>
      <c r="I19" s="18" t="s">
        <v>448</v>
      </c>
      <c r="J19" s="18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.75" customHeight="1" x14ac:dyDescent="0.2">
      <c r="A20" s="195" t="s">
        <v>453</v>
      </c>
      <c r="B20" s="184" t="s">
        <v>445</v>
      </c>
      <c r="C20" s="196" t="s">
        <v>446</v>
      </c>
      <c r="D20" s="189"/>
      <c r="E20" s="180"/>
      <c r="F20" s="190"/>
      <c r="G20" s="175"/>
      <c r="H20" s="39">
        <v>3</v>
      </c>
      <c r="I20" s="18" t="s">
        <v>448</v>
      </c>
      <c r="J20" s="18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2.75" customHeight="1" x14ac:dyDescent="0.2">
      <c r="A21" s="195" t="s">
        <v>454</v>
      </c>
      <c r="B21" s="184" t="s">
        <v>445</v>
      </c>
      <c r="C21" s="196" t="s">
        <v>446</v>
      </c>
      <c r="D21" s="189"/>
      <c r="E21" s="180"/>
      <c r="F21" s="190"/>
      <c r="G21" s="175"/>
      <c r="H21" s="39">
        <v>3</v>
      </c>
      <c r="I21" s="18" t="s">
        <v>448</v>
      </c>
      <c r="J21" s="18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 x14ac:dyDescent="0.2">
      <c r="A22" s="195" t="s">
        <v>455</v>
      </c>
      <c r="B22" s="184" t="s">
        <v>456</v>
      </c>
      <c r="C22" s="196" t="s">
        <v>457</v>
      </c>
      <c r="D22" s="191"/>
      <c r="E22" s="192"/>
      <c r="F22" s="198"/>
      <c r="G22" s="199"/>
      <c r="H22" s="200" t="s">
        <v>458</v>
      </c>
      <c r="I22" s="201"/>
      <c r="J22" s="180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ht="12.75" customHeight="1" x14ac:dyDescent="0.2">
      <c r="A23" s="38"/>
      <c r="B23" s="202"/>
      <c r="C23" s="72"/>
      <c r="D23" s="39"/>
      <c r="E23" s="88"/>
      <c r="F23" s="88"/>
      <c r="G23" s="175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 x14ac:dyDescent="0.2">
      <c r="A24" s="182" t="s">
        <v>459</v>
      </c>
      <c r="B24" s="194"/>
      <c r="C24" s="80"/>
      <c r="D24" s="78"/>
      <c r="E24" s="79"/>
      <c r="F24" s="79"/>
      <c r="G24" s="183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</row>
    <row r="25" spans="1:26" ht="27.75" customHeight="1" x14ac:dyDescent="0.2">
      <c r="A25" s="195" t="s">
        <v>460</v>
      </c>
      <c r="B25" s="184" t="s">
        <v>461</v>
      </c>
      <c r="C25" s="196" t="s">
        <v>19</v>
      </c>
      <c r="D25" s="185"/>
      <c r="E25" s="186"/>
      <c r="F25" s="187"/>
      <c r="G25" s="188" t="s">
        <v>462</v>
      </c>
      <c r="H25" s="39">
        <v>19</v>
      </c>
      <c r="I25" s="18" t="s">
        <v>108</v>
      </c>
      <c r="J25" s="18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 x14ac:dyDescent="0.2">
      <c r="A26" s="195" t="s">
        <v>460</v>
      </c>
      <c r="B26" s="184" t="s">
        <v>461</v>
      </c>
      <c r="C26" s="196" t="s">
        <v>19</v>
      </c>
      <c r="D26" s="189"/>
      <c r="E26" s="180"/>
      <c r="F26" s="190"/>
      <c r="G26" s="175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 x14ac:dyDescent="0.2">
      <c r="A27" s="195" t="s">
        <v>460</v>
      </c>
      <c r="B27" s="184" t="s">
        <v>461</v>
      </c>
      <c r="C27" s="196" t="s">
        <v>19</v>
      </c>
      <c r="D27" s="191"/>
      <c r="E27" s="192"/>
      <c r="F27" s="193"/>
      <c r="G27" s="175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 x14ac:dyDescent="0.2">
      <c r="A28" s="72"/>
      <c r="B28" s="18"/>
      <c r="C28" s="18"/>
      <c r="D28" s="39"/>
      <c r="E28" s="39"/>
      <c r="F28" s="39"/>
      <c r="G28" s="175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 x14ac:dyDescent="0.2">
      <c r="A29" s="182" t="s">
        <v>463</v>
      </c>
      <c r="B29" s="150"/>
      <c r="C29" s="150"/>
      <c r="D29" s="78"/>
      <c r="E29" s="78"/>
      <c r="F29" s="79"/>
      <c r="G29" s="183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</row>
    <row r="30" spans="1:26" ht="12.75" customHeight="1" x14ac:dyDescent="0.2">
      <c r="A30" s="151" t="s">
        <v>406</v>
      </c>
      <c r="B30" s="151"/>
      <c r="C30" s="151" t="s">
        <v>19</v>
      </c>
      <c r="D30" s="128"/>
      <c r="E30" s="203"/>
      <c r="F30" s="114"/>
      <c r="G30" s="175" t="s">
        <v>89</v>
      </c>
      <c r="H30" s="39" t="s">
        <v>245</v>
      </c>
      <c r="I30" s="18" t="s">
        <v>246</v>
      </c>
      <c r="J30" s="18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 x14ac:dyDescent="0.2">
      <c r="A31" s="151" t="s">
        <v>464</v>
      </c>
      <c r="B31" s="151" t="s">
        <v>465</v>
      </c>
      <c r="C31" s="151" t="s">
        <v>466</v>
      </c>
      <c r="D31" s="130"/>
      <c r="E31" s="204"/>
      <c r="F31" s="114"/>
      <c r="G31" s="175"/>
      <c r="H31" s="39" t="s">
        <v>245</v>
      </c>
      <c r="I31" s="18" t="s">
        <v>246</v>
      </c>
      <c r="J31" s="18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 x14ac:dyDescent="0.2">
      <c r="A32" s="151"/>
      <c r="B32" s="151" t="s">
        <v>467</v>
      </c>
      <c r="C32" s="151" t="s">
        <v>466</v>
      </c>
      <c r="D32" s="130"/>
      <c r="E32" s="204"/>
      <c r="F32" s="114"/>
      <c r="G32" s="175"/>
      <c r="H32" s="39" t="s">
        <v>245</v>
      </c>
      <c r="I32" s="18" t="s">
        <v>246</v>
      </c>
      <c r="J32" s="18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 x14ac:dyDescent="0.2">
      <c r="A33" s="151" t="s">
        <v>468</v>
      </c>
      <c r="B33" s="151"/>
      <c r="C33" s="151" t="s">
        <v>21</v>
      </c>
      <c r="D33" s="130"/>
      <c r="E33" s="204"/>
      <c r="F33" s="114"/>
      <c r="G33" s="175"/>
      <c r="H33" s="39" t="s">
        <v>245</v>
      </c>
      <c r="I33" s="18" t="s">
        <v>246</v>
      </c>
      <c r="J33" s="18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 x14ac:dyDescent="0.2">
      <c r="A34" s="151" t="s">
        <v>469</v>
      </c>
      <c r="B34" s="151"/>
      <c r="C34" s="151" t="s">
        <v>21</v>
      </c>
      <c r="D34" s="130"/>
      <c r="E34" s="204"/>
      <c r="F34" s="114"/>
      <c r="G34" s="175"/>
      <c r="H34" s="39" t="s">
        <v>245</v>
      </c>
      <c r="I34" s="18" t="s">
        <v>246</v>
      </c>
      <c r="J34" s="18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 x14ac:dyDescent="0.2">
      <c r="A35" s="151" t="s">
        <v>470</v>
      </c>
      <c r="B35" s="151" t="s">
        <v>471</v>
      </c>
      <c r="C35" s="151" t="s">
        <v>472</v>
      </c>
      <c r="D35" s="130"/>
      <c r="E35" s="204"/>
      <c r="F35" s="114"/>
      <c r="G35" s="175"/>
      <c r="H35" s="39" t="s">
        <v>245</v>
      </c>
      <c r="I35" s="18" t="s">
        <v>246</v>
      </c>
      <c r="J35" s="180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 x14ac:dyDescent="0.2">
      <c r="A36" s="151"/>
      <c r="B36" s="151" t="s">
        <v>473</v>
      </c>
      <c r="C36" s="151" t="s">
        <v>19</v>
      </c>
      <c r="D36" s="130"/>
      <c r="E36" s="204"/>
      <c r="F36" s="114"/>
      <c r="G36" s="175"/>
      <c r="H36" s="39" t="s">
        <v>245</v>
      </c>
      <c r="I36" s="18" t="s">
        <v>246</v>
      </c>
      <c r="J36" s="18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 x14ac:dyDescent="0.2">
      <c r="A37" s="151"/>
      <c r="B37" s="151" t="s">
        <v>474</v>
      </c>
      <c r="C37" s="151" t="s">
        <v>23</v>
      </c>
      <c r="D37" s="130"/>
      <c r="E37" s="204"/>
      <c r="F37" s="114"/>
      <c r="G37" s="175"/>
      <c r="H37" s="39" t="s">
        <v>245</v>
      </c>
      <c r="I37" s="18" t="s">
        <v>246</v>
      </c>
      <c r="J37" s="180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 x14ac:dyDescent="0.2">
      <c r="A38" s="151"/>
      <c r="B38" s="151" t="s">
        <v>475</v>
      </c>
      <c r="C38" s="151" t="s">
        <v>23</v>
      </c>
      <c r="D38" s="130"/>
      <c r="E38" s="204"/>
      <c r="F38" s="114"/>
      <c r="G38" s="175"/>
      <c r="H38" s="39" t="s">
        <v>245</v>
      </c>
      <c r="I38" s="18" t="s">
        <v>246</v>
      </c>
      <c r="J38" s="180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 x14ac:dyDescent="0.2">
      <c r="A39" s="151"/>
      <c r="B39" s="151" t="s">
        <v>476</v>
      </c>
      <c r="C39" s="151" t="s">
        <v>21</v>
      </c>
      <c r="D39" s="130"/>
      <c r="E39" s="204"/>
      <c r="F39" s="114"/>
      <c r="G39" s="175"/>
      <c r="H39" s="39" t="s">
        <v>245</v>
      </c>
      <c r="I39" s="18" t="s">
        <v>246</v>
      </c>
      <c r="J39" s="180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">
      <c r="A40" s="151"/>
      <c r="B40" s="151" t="s">
        <v>477</v>
      </c>
      <c r="C40" s="151" t="s">
        <v>115</v>
      </c>
      <c r="D40" s="130"/>
      <c r="E40" s="204"/>
      <c r="F40" s="114"/>
      <c r="G40" s="175"/>
      <c r="H40" s="39" t="s">
        <v>245</v>
      </c>
      <c r="I40" s="18" t="s">
        <v>246</v>
      </c>
      <c r="J40" s="180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">
      <c r="A41" s="161"/>
      <c r="B41" s="161" t="s">
        <v>477</v>
      </c>
      <c r="C41" s="205" t="s">
        <v>478</v>
      </c>
      <c r="D41" s="189"/>
      <c r="E41" s="204"/>
      <c r="F41" s="114"/>
      <c r="G41" s="206"/>
      <c r="H41" s="39" t="s">
        <v>245</v>
      </c>
      <c r="I41" s="18" t="s">
        <v>246</v>
      </c>
      <c r="J41" s="18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2">
      <c r="A42" s="151" t="s">
        <v>273</v>
      </c>
      <c r="B42" s="151" t="s">
        <v>274</v>
      </c>
      <c r="C42" s="151" t="s">
        <v>19</v>
      </c>
      <c r="D42" s="133"/>
      <c r="E42" s="207"/>
      <c r="F42" s="208"/>
      <c r="G42" s="175"/>
      <c r="H42" s="39" t="s">
        <v>245</v>
      </c>
      <c r="I42" s="18" t="s">
        <v>246</v>
      </c>
      <c r="J42" s="180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 x14ac:dyDescent="0.2">
      <c r="A43" s="72"/>
      <c r="B43" s="18"/>
      <c r="C43" s="18"/>
      <c r="D43" s="39"/>
      <c r="E43" s="39"/>
      <c r="F43" s="39"/>
      <c r="G43" s="17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">
      <c r="A44" s="182" t="s">
        <v>345</v>
      </c>
      <c r="B44" s="150"/>
      <c r="C44" s="150"/>
      <c r="D44" s="78"/>
      <c r="E44" s="78"/>
      <c r="F44" s="79"/>
      <c r="G44" s="183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</row>
    <row r="45" spans="1:26" ht="12.75" customHeight="1" x14ac:dyDescent="0.2">
      <c r="A45" s="151" t="s">
        <v>479</v>
      </c>
      <c r="B45" s="151" t="s">
        <v>480</v>
      </c>
      <c r="C45" s="96" t="s">
        <v>19</v>
      </c>
      <c r="D45" s="128"/>
      <c r="E45" s="203"/>
      <c r="F45" s="114"/>
      <c r="G45" s="17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 x14ac:dyDescent="0.2">
      <c r="A46" s="151"/>
      <c r="B46" s="151" t="s">
        <v>481</v>
      </c>
      <c r="C46" s="96" t="s">
        <v>19</v>
      </c>
      <c r="D46" s="130"/>
      <c r="E46" s="204"/>
      <c r="F46" s="114"/>
      <c r="G46" s="175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 x14ac:dyDescent="0.2">
      <c r="A47" s="151"/>
      <c r="B47" s="151" t="s">
        <v>482</v>
      </c>
      <c r="C47" s="96" t="s">
        <v>19</v>
      </c>
      <c r="D47" s="133"/>
      <c r="E47" s="207"/>
      <c r="F47" s="114"/>
      <c r="G47" s="17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">
      <c r="A48" s="38"/>
      <c r="B48" s="18"/>
      <c r="C48" s="18"/>
      <c r="D48" s="39"/>
      <c r="E48" s="39"/>
      <c r="F48" s="88"/>
      <c r="G48" s="175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">
      <c r="A49" s="182" t="s">
        <v>483</v>
      </c>
      <c r="B49" s="150"/>
      <c r="C49" s="150"/>
      <c r="D49" s="78"/>
      <c r="E49" s="78"/>
      <c r="F49" s="79"/>
      <c r="G49" s="183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pans="1:26" ht="12.75" customHeight="1" x14ac:dyDescent="0.2">
      <c r="A50" s="164" t="s">
        <v>484</v>
      </c>
      <c r="B50" s="164" t="s">
        <v>485</v>
      </c>
      <c r="C50" s="93" t="s">
        <v>23</v>
      </c>
      <c r="D50" s="209"/>
      <c r="E50" s="203"/>
      <c r="F50" s="210"/>
      <c r="G50" s="175"/>
      <c r="H50" s="39" t="s">
        <v>245</v>
      </c>
      <c r="I50" s="18" t="s">
        <v>246</v>
      </c>
      <c r="J50" s="180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">
      <c r="A51" s="164"/>
      <c r="B51" s="164" t="s">
        <v>486</v>
      </c>
      <c r="C51" s="93" t="s">
        <v>19</v>
      </c>
      <c r="D51" s="211"/>
      <c r="E51" s="204"/>
      <c r="F51" s="210"/>
      <c r="G51" s="175"/>
      <c r="H51" s="39">
        <v>2</v>
      </c>
      <c r="I51" s="18" t="s">
        <v>249</v>
      </c>
      <c r="J51" s="180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">
      <c r="A52" s="164"/>
      <c r="B52" s="164" t="s">
        <v>254</v>
      </c>
      <c r="C52" s="93" t="s">
        <v>19</v>
      </c>
      <c r="D52" s="211"/>
      <c r="E52" s="204"/>
      <c r="F52" s="210"/>
      <c r="G52" s="175"/>
      <c r="H52" s="39">
        <v>2</v>
      </c>
      <c r="I52" s="18" t="s">
        <v>249</v>
      </c>
      <c r="J52" s="180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">
      <c r="A53" s="164"/>
      <c r="B53" s="164"/>
      <c r="C53" s="93" t="s">
        <v>119</v>
      </c>
      <c r="D53" s="211"/>
      <c r="E53" s="204"/>
      <c r="F53" s="210"/>
      <c r="G53" s="175"/>
      <c r="H53" s="39">
        <v>2</v>
      </c>
      <c r="I53" s="18" t="s">
        <v>249</v>
      </c>
      <c r="J53" s="180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">
      <c r="A54" s="164" t="s">
        <v>487</v>
      </c>
      <c r="B54" s="164" t="s">
        <v>488</v>
      </c>
      <c r="C54" s="93" t="s">
        <v>19</v>
      </c>
      <c r="D54" s="211"/>
      <c r="E54" s="204"/>
      <c r="F54" s="210"/>
      <c r="G54" s="175"/>
      <c r="H54" s="39">
        <v>2</v>
      </c>
      <c r="I54" s="18" t="s">
        <v>249</v>
      </c>
      <c r="J54" s="180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">
      <c r="A55" s="164"/>
      <c r="B55" s="164" t="s">
        <v>254</v>
      </c>
      <c r="C55" s="93" t="s">
        <v>19</v>
      </c>
      <c r="D55" s="211"/>
      <c r="E55" s="204"/>
      <c r="F55" s="210"/>
      <c r="G55" s="175"/>
      <c r="H55" s="39">
        <v>2</v>
      </c>
      <c r="I55" s="18" t="s">
        <v>249</v>
      </c>
      <c r="J55" s="18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">
      <c r="A56" s="164"/>
      <c r="B56" s="164"/>
      <c r="C56" s="93" t="s">
        <v>119</v>
      </c>
      <c r="D56" s="212"/>
      <c r="E56" s="207"/>
      <c r="F56" s="210"/>
      <c r="G56" s="175"/>
      <c r="H56" s="39">
        <v>2</v>
      </c>
      <c r="I56" s="18" t="s">
        <v>249</v>
      </c>
      <c r="J56" s="180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4.25" customHeight="1" x14ac:dyDescent="0.2">
      <c r="A57" s="72"/>
      <c r="B57" s="18"/>
      <c r="C57" s="72"/>
      <c r="D57" s="39"/>
      <c r="E57" s="39"/>
      <c r="F57" s="166"/>
      <c r="G57" s="17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">
      <c r="A58" s="182" t="s">
        <v>489</v>
      </c>
      <c r="B58" s="150"/>
      <c r="C58" s="150"/>
      <c r="D58" s="78"/>
      <c r="E58" s="78"/>
      <c r="F58" s="79"/>
      <c r="G58" s="183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pans="1:26" ht="37.5" x14ac:dyDescent="0.2">
      <c r="A59" s="151" t="s">
        <v>490</v>
      </c>
      <c r="B59" s="151" t="s">
        <v>491</v>
      </c>
      <c r="C59" s="96" t="s">
        <v>19</v>
      </c>
      <c r="D59" s="185"/>
      <c r="E59" s="203"/>
      <c r="F59" s="114"/>
      <c r="G59" s="188" t="s">
        <v>492</v>
      </c>
      <c r="H59" s="39">
        <v>2</v>
      </c>
      <c r="I59" s="18" t="s">
        <v>249</v>
      </c>
      <c r="J59" s="180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">
      <c r="A60" s="151"/>
      <c r="B60" s="151" t="s">
        <v>296</v>
      </c>
      <c r="C60" s="96" t="s">
        <v>19</v>
      </c>
      <c r="D60" s="189"/>
      <c r="E60" s="204"/>
      <c r="F60" s="114"/>
      <c r="G60" s="175"/>
      <c r="H60" s="39">
        <v>2</v>
      </c>
      <c r="I60" s="18" t="s">
        <v>249</v>
      </c>
      <c r="J60" s="180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 x14ac:dyDescent="0.2">
      <c r="A61" s="151"/>
      <c r="B61" s="151" t="s">
        <v>493</v>
      </c>
      <c r="C61" s="96" t="s">
        <v>19</v>
      </c>
      <c r="D61" s="189"/>
      <c r="E61" s="204"/>
      <c r="F61" s="114"/>
      <c r="G61" s="175"/>
      <c r="H61" s="39">
        <v>2</v>
      </c>
      <c r="I61" s="18" t="s">
        <v>249</v>
      </c>
      <c r="J61" s="180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 x14ac:dyDescent="0.2">
      <c r="A62" s="151" t="s">
        <v>494</v>
      </c>
      <c r="B62" s="151" t="s">
        <v>491</v>
      </c>
      <c r="C62" s="96" t="s">
        <v>19</v>
      </c>
      <c r="D62" s="189"/>
      <c r="E62" s="204"/>
      <c r="F62" s="114"/>
      <c r="G62" s="175"/>
      <c r="H62" s="39">
        <v>2</v>
      </c>
      <c r="I62" s="18" t="s">
        <v>249</v>
      </c>
      <c r="J62" s="180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 x14ac:dyDescent="0.2">
      <c r="A63" s="151" t="s">
        <v>495</v>
      </c>
      <c r="B63" s="151" t="s">
        <v>496</v>
      </c>
      <c r="C63" s="161" t="s">
        <v>497</v>
      </c>
      <c r="D63" s="189"/>
      <c r="E63" s="131"/>
      <c r="F63" s="114"/>
      <c r="G63" s="175"/>
      <c r="H63" s="39">
        <v>2</v>
      </c>
      <c r="I63" s="18" t="s">
        <v>249</v>
      </c>
      <c r="J63" s="180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 x14ac:dyDescent="0.2">
      <c r="A64" s="151"/>
      <c r="B64" s="151"/>
      <c r="C64" s="161" t="s">
        <v>498</v>
      </c>
      <c r="D64" s="189"/>
      <c r="E64" s="131"/>
      <c r="F64" s="114"/>
      <c r="G64" s="175"/>
      <c r="H64" s="39">
        <v>2</v>
      </c>
      <c r="I64" s="18" t="s">
        <v>249</v>
      </c>
      <c r="J64" s="180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 x14ac:dyDescent="0.2">
      <c r="A65" s="151"/>
      <c r="B65" s="151"/>
      <c r="C65" s="161" t="s">
        <v>499</v>
      </c>
      <c r="D65" s="189"/>
      <c r="E65" s="131"/>
      <c r="F65" s="114"/>
      <c r="G65" s="175"/>
      <c r="H65" s="39">
        <v>2</v>
      </c>
      <c r="I65" s="18" t="s">
        <v>249</v>
      </c>
      <c r="J65" s="180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 x14ac:dyDescent="0.2">
      <c r="A66" s="151"/>
      <c r="B66" s="151"/>
      <c r="C66" s="161" t="s">
        <v>500</v>
      </c>
      <c r="D66" s="189"/>
      <c r="E66" s="131"/>
      <c r="F66" s="114"/>
      <c r="G66" s="175"/>
      <c r="H66" s="39">
        <v>2</v>
      </c>
      <c r="I66" s="18" t="s">
        <v>249</v>
      </c>
      <c r="J66" s="180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">
      <c r="A67" s="151"/>
      <c r="B67" s="151"/>
      <c r="C67" s="161" t="s">
        <v>501</v>
      </c>
      <c r="D67" s="189"/>
      <c r="E67" s="131"/>
      <c r="F67" s="114"/>
      <c r="G67" s="175"/>
      <c r="H67" s="39">
        <v>2</v>
      </c>
      <c r="I67" s="18" t="s">
        <v>249</v>
      </c>
      <c r="J67" s="180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">
      <c r="A68" s="151"/>
      <c r="B68" s="151" t="s">
        <v>502</v>
      </c>
      <c r="C68" s="161" t="s">
        <v>498</v>
      </c>
      <c r="D68" s="189"/>
      <c r="E68" s="131"/>
      <c r="F68" s="114"/>
      <c r="G68" s="175"/>
      <c r="H68" s="39">
        <v>2</v>
      </c>
      <c r="I68" s="18" t="s">
        <v>249</v>
      </c>
      <c r="J68" s="180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">
      <c r="A69" s="151"/>
      <c r="B69" s="151"/>
      <c r="C69" s="161" t="s">
        <v>503</v>
      </c>
      <c r="D69" s="189"/>
      <c r="E69" s="131"/>
      <c r="F69" s="114"/>
      <c r="G69" s="175"/>
      <c r="H69" s="39">
        <v>2</v>
      </c>
      <c r="I69" s="18" t="s">
        <v>249</v>
      </c>
      <c r="J69" s="180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">
      <c r="A70" s="151" t="s">
        <v>504</v>
      </c>
      <c r="B70" s="151" t="s">
        <v>505</v>
      </c>
      <c r="C70" s="151" t="s">
        <v>506</v>
      </c>
      <c r="D70" s="189"/>
      <c r="E70" s="131"/>
      <c r="F70" s="114"/>
      <c r="G70" s="175"/>
      <c r="H70" s="39">
        <v>2</v>
      </c>
      <c r="I70" s="18" t="s">
        <v>249</v>
      </c>
      <c r="J70" s="180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">
      <c r="A71" s="151"/>
      <c r="B71" s="151" t="s">
        <v>505</v>
      </c>
      <c r="C71" s="161" t="s">
        <v>507</v>
      </c>
      <c r="D71" s="189"/>
      <c r="E71" s="131"/>
      <c r="F71" s="114"/>
      <c r="G71" s="175"/>
      <c r="H71" s="39">
        <v>2</v>
      </c>
      <c r="I71" s="18" t="s">
        <v>249</v>
      </c>
      <c r="J71" s="180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 x14ac:dyDescent="0.2">
      <c r="A72" s="151"/>
      <c r="B72" s="151"/>
      <c r="C72" s="161" t="s">
        <v>508</v>
      </c>
      <c r="D72" s="189"/>
      <c r="E72" s="131"/>
      <c r="F72" s="114"/>
      <c r="G72" s="175"/>
      <c r="H72" s="39">
        <v>2</v>
      </c>
      <c r="I72" s="18" t="s">
        <v>249</v>
      </c>
      <c r="J72" s="18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">
      <c r="A73" s="151"/>
      <c r="B73" s="151"/>
      <c r="C73" s="161" t="s">
        <v>509</v>
      </c>
      <c r="D73" s="191"/>
      <c r="E73" s="134"/>
      <c r="F73" s="114"/>
      <c r="G73" s="175"/>
      <c r="H73" s="39">
        <v>2</v>
      </c>
      <c r="I73" s="18" t="s">
        <v>249</v>
      </c>
      <c r="J73" s="180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37.5" x14ac:dyDescent="0.2">
      <c r="A74" s="161" t="s">
        <v>510</v>
      </c>
      <c r="B74" s="96" t="s">
        <v>511</v>
      </c>
      <c r="C74" s="151" t="s">
        <v>512</v>
      </c>
      <c r="D74" s="213" t="s">
        <v>513</v>
      </c>
      <c r="E74" s="213" t="s">
        <v>514</v>
      </c>
      <c r="F74" s="214"/>
      <c r="G74" s="21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">
      <c r="A75" s="151" t="s">
        <v>515</v>
      </c>
      <c r="B75" s="151"/>
      <c r="C75" s="151" t="s">
        <v>516</v>
      </c>
      <c r="D75" s="209"/>
      <c r="E75" s="216"/>
      <c r="F75" s="214"/>
      <c r="G75" s="217"/>
      <c r="H75" s="39">
        <v>2</v>
      </c>
      <c r="I75" s="18" t="s">
        <v>249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">
      <c r="A76" s="151"/>
      <c r="B76" s="151"/>
      <c r="C76" s="151" t="s">
        <v>517</v>
      </c>
      <c r="D76" s="211"/>
      <c r="E76" s="218"/>
      <c r="F76" s="214"/>
      <c r="G76" s="217"/>
      <c r="H76" s="39">
        <v>2</v>
      </c>
      <c r="I76" s="18" t="s">
        <v>249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 x14ac:dyDescent="0.2">
      <c r="A77" s="151"/>
      <c r="B77" s="151"/>
      <c r="C77" s="151" t="s">
        <v>518</v>
      </c>
      <c r="D77" s="211"/>
      <c r="E77" s="218"/>
      <c r="F77" s="214"/>
      <c r="G77" s="217"/>
      <c r="H77" s="39">
        <v>2</v>
      </c>
      <c r="I77" s="18" t="s">
        <v>249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 x14ac:dyDescent="0.2">
      <c r="A78" s="151"/>
      <c r="B78" s="151"/>
      <c r="C78" s="151" t="s">
        <v>519</v>
      </c>
      <c r="D78" s="211"/>
      <c r="E78" s="218"/>
      <c r="F78" s="214"/>
      <c r="G78" s="217"/>
      <c r="H78" s="39">
        <v>2</v>
      </c>
      <c r="I78" s="18" t="s">
        <v>249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 x14ac:dyDescent="0.2">
      <c r="A79" s="151"/>
      <c r="B79" s="151"/>
      <c r="C79" s="151" t="s">
        <v>520</v>
      </c>
      <c r="D79" s="212"/>
      <c r="E79" s="219"/>
      <c r="F79" s="214"/>
      <c r="G79" s="217"/>
      <c r="H79" s="39">
        <v>2</v>
      </c>
      <c r="I79" s="18" t="s">
        <v>249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 x14ac:dyDescent="0.2">
      <c r="A80" s="38"/>
      <c r="B80" s="18"/>
      <c r="C80" s="18"/>
      <c r="D80" s="91"/>
      <c r="E80" s="39"/>
      <c r="F80" s="88"/>
      <c r="G80" s="17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 x14ac:dyDescent="0.2">
      <c r="A81" s="182" t="s">
        <v>521</v>
      </c>
      <c r="B81" s="150"/>
      <c r="C81" s="220"/>
      <c r="D81" s="221" t="s">
        <v>23</v>
      </c>
      <c r="E81" s="222" t="s">
        <v>522</v>
      </c>
      <c r="F81" s="223" t="s">
        <v>523</v>
      </c>
      <c r="G81" s="224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pans="1:26" ht="56.25" x14ac:dyDescent="0.2">
      <c r="A82" s="225" t="s">
        <v>524</v>
      </c>
      <c r="B82" s="226"/>
      <c r="C82" s="226"/>
      <c r="D82" s="227"/>
      <c r="E82" s="228"/>
      <c r="F82" s="229"/>
      <c r="G82" s="188" t="s">
        <v>525</v>
      </c>
      <c r="H82" s="39">
        <v>19</v>
      </c>
      <c r="I82" s="18" t="s">
        <v>108</v>
      </c>
      <c r="J82" s="180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 x14ac:dyDescent="0.2"/>
    <row r="84" spans="1:26" ht="12.75" customHeight="1" x14ac:dyDescent="0.2"/>
    <row r="85" spans="1:26" ht="12.75" customHeight="1" x14ac:dyDescent="0.2"/>
    <row r="86" spans="1:26" ht="12.75" customHeight="1" x14ac:dyDescent="0.2"/>
    <row r="87" spans="1:26" ht="12.75" customHeight="1" x14ac:dyDescent="0.2"/>
    <row r="88" spans="1:26" ht="14.25" customHeight="1" x14ac:dyDescent="0.2"/>
    <row r="89" spans="1:26" ht="14.25" customHeight="1" x14ac:dyDescent="0.2"/>
    <row r="90" spans="1:26" ht="14.25" customHeight="1" x14ac:dyDescent="0.2"/>
    <row r="91" spans="1:26" ht="14.25" customHeight="1" x14ac:dyDescent="0.2"/>
  </sheetData>
  <mergeCells count="1">
    <mergeCell ref="A1:A2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3CA00"/>
  </sheetPr>
  <dimension ref="A1:AMK1030"/>
  <sheetViews>
    <sheetView zoomScaleNormal="100" workbookViewId="0">
      <pane ySplit="4" topLeftCell="A5" activePane="bottomLeft" state="frozen"/>
      <selection pane="bottomLeft" activeCell="B17" sqref="B17"/>
    </sheetView>
  </sheetViews>
  <sheetFormatPr defaultRowHeight="19.5" x14ac:dyDescent="0.55000000000000004"/>
  <cols>
    <col min="1" max="1" width="40.42578125" style="70" customWidth="1"/>
    <col min="2" max="2" width="29.42578125" style="70" customWidth="1"/>
    <col min="3" max="3" width="20.42578125" style="70" customWidth="1"/>
    <col min="4" max="4" width="64.42578125" style="70" customWidth="1"/>
    <col min="5" max="5" width="11.42578125" style="70"/>
    <col min="6" max="6" width="34" style="70" customWidth="1"/>
    <col min="7" max="11" width="11.42578125" style="70"/>
    <col min="12" max="996" width="14.42578125" style="70" customWidth="1"/>
    <col min="997" max="1025" width="11.42578125" style="70"/>
  </cols>
  <sheetData>
    <row r="1" spans="1:11" ht="28.5" customHeight="1" x14ac:dyDescent="0.55000000000000004">
      <c r="A1" s="10" t="s">
        <v>526</v>
      </c>
      <c r="B1" s="38" t="s">
        <v>527</v>
      </c>
      <c r="C1" s="39"/>
      <c r="D1" s="39"/>
      <c r="E1" s="39"/>
      <c r="F1" s="39"/>
      <c r="G1" s="39"/>
      <c r="H1" s="39"/>
      <c r="I1" s="39"/>
      <c r="J1" s="39"/>
      <c r="K1" s="39"/>
    </row>
    <row r="2" spans="1:11" ht="12.75" customHeight="1" x14ac:dyDescent="0.55000000000000004">
      <c r="A2" s="10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2.75" customHeight="1" x14ac:dyDescent="0.5500000000000000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39.75" customHeight="1" x14ac:dyDescent="0.55000000000000004">
      <c r="A4" s="230" t="s">
        <v>47</v>
      </c>
      <c r="B4" s="230" t="s">
        <v>80</v>
      </c>
      <c r="C4" s="230" t="s">
        <v>528</v>
      </c>
      <c r="D4" s="230" t="s">
        <v>50</v>
      </c>
      <c r="E4" s="230" t="s">
        <v>82</v>
      </c>
      <c r="F4" s="230" t="s">
        <v>83</v>
      </c>
      <c r="G4" s="231"/>
      <c r="H4" s="231"/>
      <c r="I4" s="231"/>
      <c r="J4" s="231"/>
      <c r="K4" s="231"/>
    </row>
    <row r="5" spans="1:11" ht="12.75" customHeight="1" x14ac:dyDescent="0.55000000000000004">
      <c r="A5" s="76" t="s">
        <v>529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x14ac:dyDescent="0.55000000000000004">
      <c r="A6" s="93" t="s">
        <v>530</v>
      </c>
      <c r="B6" s="93" t="s">
        <v>531</v>
      </c>
      <c r="C6" s="232"/>
      <c r="D6" s="233" t="s">
        <v>532</v>
      </c>
      <c r="E6" s="39">
        <v>4</v>
      </c>
      <c r="F6" s="72" t="s">
        <v>533</v>
      </c>
      <c r="G6" s="100"/>
      <c r="H6" s="39"/>
      <c r="I6" s="39"/>
      <c r="J6" s="39"/>
      <c r="K6" s="39"/>
    </row>
    <row r="7" spans="1:11" ht="12.75" customHeight="1" x14ac:dyDescent="0.55000000000000004">
      <c r="A7" s="93" t="s">
        <v>534</v>
      </c>
      <c r="B7" s="93" t="s">
        <v>531</v>
      </c>
      <c r="C7" s="234"/>
      <c r="D7" s="39"/>
      <c r="E7" s="39">
        <v>4</v>
      </c>
      <c r="F7" s="72" t="s">
        <v>533</v>
      </c>
      <c r="G7" s="100"/>
      <c r="H7" s="39"/>
      <c r="I7" s="39"/>
      <c r="J7" s="39"/>
      <c r="K7" s="39"/>
    </row>
    <row r="8" spans="1:11" ht="12.75" customHeight="1" x14ac:dyDescent="0.55000000000000004">
      <c r="A8" s="93" t="s">
        <v>535</v>
      </c>
      <c r="B8" s="93" t="s">
        <v>531</v>
      </c>
      <c r="C8" s="234"/>
      <c r="D8" s="39"/>
      <c r="E8" s="39">
        <v>4</v>
      </c>
      <c r="F8" s="72" t="s">
        <v>533</v>
      </c>
      <c r="G8" s="100"/>
      <c r="H8" s="39"/>
      <c r="I8" s="39"/>
      <c r="J8" s="39"/>
      <c r="K8" s="39"/>
    </row>
    <row r="9" spans="1:11" ht="12.75" customHeight="1" x14ac:dyDescent="0.55000000000000004">
      <c r="A9" s="93" t="s">
        <v>536</v>
      </c>
      <c r="B9" s="93" t="s">
        <v>531</v>
      </c>
      <c r="C9" s="234"/>
      <c r="D9" s="39"/>
      <c r="E9" s="39">
        <v>4</v>
      </c>
      <c r="F9" s="72" t="s">
        <v>533</v>
      </c>
      <c r="G9" s="100"/>
      <c r="H9" s="39"/>
      <c r="I9" s="39"/>
      <c r="J9" s="39"/>
      <c r="K9" s="39"/>
    </row>
    <row r="10" spans="1:11" ht="12.75" customHeight="1" x14ac:dyDescent="0.55000000000000004">
      <c r="A10" s="93" t="s">
        <v>537</v>
      </c>
      <c r="B10" s="93" t="s">
        <v>531</v>
      </c>
      <c r="C10" s="234"/>
      <c r="D10" s="39"/>
      <c r="E10" s="39">
        <v>4</v>
      </c>
      <c r="F10" s="72" t="s">
        <v>533</v>
      </c>
      <c r="G10" s="100"/>
      <c r="H10" s="39"/>
      <c r="I10" s="39"/>
      <c r="J10" s="39"/>
      <c r="K10" s="39"/>
    </row>
    <row r="11" spans="1:11" ht="12.75" customHeight="1" x14ac:dyDescent="0.55000000000000004">
      <c r="A11" s="93" t="s">
        <v>538</v>
      </c>
      <c r="B11" s="93" t="s">
        <v>531</v>
      </c>
      <c r="C11" s="234"/>
      <c r="D11" s="39"/>
      <c r="E11" s="39">
        <v>4</v>
      </c>
      <c r="F11" s="72" t="s">
        <v>533</v>
      </c>
      <c r="G11" s="100"/>
      <c r="H11" s="39"/>
      <c r="I11" s="39"/>
      <c r="J11" s="39"/>
      <c r="K11" s="39"/>
    </row>
    <row r="12" spans="1:11" ht="12.75" customHeight="1" x14ac:dyDescent="0.55000000000000004">
      <c r="A12" s="93" t="s">
        <v>539</v>
      </c>
      <c r="B12" s="93" t="s">
        <v>531</v>
      </c>
      <c r="C12" s="234"/>
      <c r="D12" s="39"/>
      <c r="E12" s="39">
        <v>20</v>
      </c>
      <c r="F12" s="72" t="s">
        <v>540</v>
      </c>
      <c r="G12" s="100"/>
      <c r="H12" s="39"/>
      <c r="I12" s="39"/>
      <c r="J12" s="39"/>
      <c r="K12" s="39"/>
    </row>
    <row r="13" spans="1:11" ht="12.75" customHeight="1" x14ac:dyDescent="0.55000000000000004">
      <c r="A13" s="93" t="s">
        <v>541</v>
      </c>
      <c r="B13" s="93" t="s">
        <v>531</v>
      </c>
      <c r="C13" s="234"/>
      <c r="D13" s="39"/>
      <c r="E13" s="39">
        <v>20</v>
      </c>
      <c r="F13" s="72" t="s">
        <v>540</v>
      </c>
      <c r="G13" s="100"/>
      <c r="H13" s="39"/>
      <c r="I13" s="39"/>
      <c r="J13" s="39"/>
      <c r="K13" s="39"/>
    </row>
    <row r="14" spans="1:11" ht="12.75" customHeight="1" x14ac:dyDescent="0.55000000000000004">
      <c r="A14" s="93" t="s">
        <v>542</v>
      </c>
      <c r="B14" s="93" t="s">
        <v>531</v>
      </c>
      <c r="C14" s="234"/>
      <c r="D14" s="39"/>
      <c r="E14" s="39">
        <v>4</v>
      </c>
      <c r="F14" s="72" t="s">
        <v>533</v>
      </c>
      <c r="G14" s="100"/>
      <c r="H14" s="39"/>
      <c r="I14" s="39"/>
      <c r="J14" s="39"/>
      <c r="K14" s="39"/>
    </row>
    <row r="15" spans="1:11" ht="12.75" customHeight="1" x14ac:dyDescent="0.55000000000000004">
      <c r="A15" s="93" t="s">
        <v>543</v>
      </c>
      <c r="B15" s="93" t="s">
        <v>531</v>
      </c>
      <c r="C15" s="234"/>
      <c r="D15" s="39"/>
      <c r="E15" s="39">
        <v>4</v>
      </c>
      <c r="F15" s="72" t="s">
        <v>533</v>
      </c>
      <c r="G15" s="100"/>
      <c r="H15" s="39"/>
      <c r="I15" s="39"/>
      <c r="J15" s="39"/>
      <c r="K15" s="39"/>
    </row>
    <row r="16" spans="1:11" ht="12.75" customHeight="1" x14ac:dyDescent="0.55000000000000004">
      <c r="A16" s="93" t="s">
        <v>544</v>
      </c>
      <c r="B16" s="93" t="s">
        <v>531</v>
      </c>
      <c r="C16" s="234"/>
      <c r="D16" s="39"/>
      <c r="E16" s="39">
        <v>4</v>
      </c>
      <c r="F16" s="72" t="s">
        <v>533</v>
      </c>
      <c r="G16" s="100"/>
      <c r="H16" s="39"/>
      <c r="I16" s="39"/>
      <c r="J16" s="39"/>
      <c r="K16" s="39"/>
    </row>
    <row r="17" spans="1:11" ht="12.75" customHeight="1" x14ac:dyDescent="0.55000000000000004">
      <c r="A17" s="93" t="s">
        <v>545</v>
      </c>
      <c r="B17" s="93" t="s">
        <v>531</v>
      </c>
      <c r="C17" s="234"/>
      <c r="D17" s="39"/>
      <c r="E17" s="39">
        <v>4</v>
      </c>
      <c r="F17" s="72" t="s">
        <v>533</v>
      </c>
      <c r="G17" s="100"/>
      <c r="H17" s="39"/>
      <c r="I17" s="39"/>
      <c r="J17" s="39"/>
      <c r="K17" s="39"/>
    </row>
    <row r="18" spans="1:11" ht="12.75" customHeight="1" x14ac:dyDescent="0.55000000000000004">
      <c r="A18" s="93" t="s">
        <v>546</v>
      </c>
      <c r="B18" s="93" t="s">
        <v>531</v>
      </c>
      <c r="C18" s="234"/>
      <c r="D18" s="39"/>
      <c r="E18" s="39">
        <v>4</v>
      </c>
      <c r="F18" s="72" t="s">
        <v>533</v>
      </c>
      <c r="G18" s="100"/>
      <c r="H18" s="39"/>
      <c r="I18" s="39"/>
      <c r="J18" s="39"/>
      <c r="K18" s="39"/>
    </row>
    <row r="19" spans="1:11" ht="12.75" customHeight="1" x14ac:dyDescent="0.55000000000000004">
      <c r="A19" s="93" t="s">
        <v>547</v>
      </c>
      <c r="B19" s="93" t="s">
        <v>531</v>
      </c>
      <c r="C19" s="235"/>
      <c r="D19" s="39"/>
      <c r="E19" s="39">
        <v>4</v>
      </c>
      <c r="F19" s="72" t="s">
        <v>533</v>
      </c>
      <c r="G19" s="100"/>
      <c r="H19" s="39"/>
      <c r="I19" s="39"/>
      <c r="J19" s="39"/>
      <c r="K19" s="39"/>
    </row>
    <row r="20" spans="1:11" ht="12.75" customHeight="1" x14ac:dyDescent="0.5500000000000000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ht="12.75" customHeight="1" x14ac:dyDescent="0.55000000000000004">
      <c r="A21" s="76" t="s">
        <v>548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25.5" customHeight="1" x14ac:dyDescent="0.55000000000000004">
      <c r="A22" s="93" t="s">
        <v>549</v>
      </c>
      <c r="B22" s="93" t="s">
        <v>531</v>
      </c>
      <c r="C22" s="232"/>
      <c r="D22" s="233" t="s">
        <v>532</v>
      </c>
      <c r="E22" s="39">
        <v>4</v>
      </c>
      <c r="F22" s="72" t="s">
        <v>533</v>
      </c>
      <c r="G22" s="39"/>
      <c r="H22" s="39"/>
      <c r="I22" s="39"/>
      <c r="J22" s="39"/>
      <c r="K22" s="39"/>
    </row>
    <row r="23" spans="1:11" ht="12.75" customHeight="1" x14ac:dyDescent="0.55000000000000004">
      <c r="A23" s="93" t="s">
        <v>550</v>
      </c>
      <c r="B23" s="93" t="s">
        <v>531</v>
      </c>
      <c r="C23" s="234"/>
      <c r="D23" s="39"/>
      <c r="E23" s="39">
        <v>4</v>
      </c>
      <c r="F23" s="72" t="s">
        <v>533</v>
      </c>
      <c r="G23" s="39"/>
      <c r="H23" s="39"/>
      <c r="I23" s="39"/>
      <c r="J23" s="39"/>
      <c r="K23" s="39"/>
    </row>
    <row r="24" spans="1:11" ht="12.75" customHeight="1" x14ac:dyDescent="0.55000000000000004">
      <c r="A24" s="93" t="s">
        <v>551</v>
      </c>
      <c r="B24" s="93" t="s">
        <v>531</v>
      </c>
      <c r="C24" s="234"/>
      <c r="D24" s="39"/>
      <c r="E24" s="39">
        <v>4</v>
      </c>
      <c r="F24" s="72" t="s">
        <v>533</v>
      </c>
      <c r="G24" s="39"/>
      <c r="H24" s="39"/>
      <c r="I24" s="39"/>
      <c r="J24" s="39"/>
      <c r="K24" s="39"/>
    </row>
    <row r="25" spans="1:11" ht="12.75" customHeight="1" x14ac:dyDescent="0.55000000000000004">
      <c r="A25" s="93" t="s">
        <v>552</v>
      </c>
      <c r="B25" s="93" t="s">
        <v>531</v>
      </c>
      <c r="C25" s="235"/>
      <c r="D25" s="163"/>
      <c r="E25" s="39">
        <v>4</v>
      </c>
      <c r="F25" s="72" t="s">
        <v>533</v>
      </c>
      <c r="G25" s="163"/>
      <c r="H25" s="163"/>
      <c r="I25" s="163"/>
      <c r="J25" s="163"/>
      <c r="K25" s="163"/>
    </row>
    <row r="26" spans="1:11" ht="12.75" customHeight="1" x14ac:dyDescent="0.55000000000000004">
      <c r="A26" s="236"/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pans="1:11" x14ac:dyDescent="0.55000000000000004">
      <c r="A27" s="76" t="s">
        <v>553</v>
      </c>
      <c r="B27" s="238"/>
      <c r="C27" s="238"/>
      <c r="D27" s="239"/>
      <c r="E27" s="239"/>
      <c r="F27" s="239"/>
      <c r="G27" s="239"/>
      <c r="H27" s="239"/>
      <c r="I27" s="239"/>
      <c r="J27" s="239"/>
      <c r="K27" s="239"/>
    </row>
    <row r="28" spans="1:11" x14ac:dyDescent="0.55000000000000004">
      <c r="A28" s="93" t="s">
        <v>554</v>
      </c>
      <c r="B28" s="93" t="s">
        <v>531</v>
      </c>
      <c r="C28" s="240"/>
      <c r="D28" s="233" t="s">
        <v>532</v>
      </c>
      <c r="E28" s="163"/>
      <c r="F28" s="163"/>
      <c r="G28" s="163"/>
      <c r="H28" s="163"/>
      <c r="I28" s="163"/>
      <c r="J28" s="163"/>
      <c r="K28" s="163"/>
    </row>
    <row r="29" spans="1:11" ht="12.75" customHeight="1" x14ac:dyDescent="0.55000000000000004">
      <c r="A29" s="93" t="s">
        <v>555</v>
      </c>
      <c r="B29" s="93" t="s">
        <v>531</v>
      </c>
      <c r="C29" s="241"/>
      <c r="D29" s="163"/>
      <c r="E29" s="163"/>
      <c r="F29" s="163"/>
      <c r="G29" s="163"/>
      <c r="H29" s="163"/>
      <c r="I29" s="163"/>
      <c r="J29" s="163"/>
      <c r="K29" s="163"/>
    </row>
    <row r="30" spans="1:11" ht="12.75" customHeight="1" x14ac:dyDescent="0.55000000000000004">
      <c r="A30" s="93" t="s">
        <v>556</v>
      </c>
      <c r="B30" s="93" t="s">
        <v>531</v>
      </c>
      <c r="C30" s="241"/>
      <c r="D30" s="163"/>
      <c r="E30" s="163"/>
      <c r="F30" s="163"/>
      <c r="G30" s="163"/>
      <c r="H30" s="163"/>
      <c r="I30" s="163"/>
      <c r="J30" s="163"/>
      <c r="K30" s="163"/>
    </row>
    <row r="31" spans="1:11" ht="12.75" customHeight="1" x14ac:dyDescent="0.55000000000000004">
      <c r="A31" s="93" t="s">
        <v>557</v>
      </c>
      <c r="B31" s="93" t="s">
        <v>531</v>
      </c>
      <c r="C31" s="241"/>
      <c r="D31" s="163"/>
      <c r="E31" s="163"/>
      <c r="F31" s="163"/>
      <c r="G31" s="163"/>
      <c r="H31" s="163"/>
      <c r="I31" s="163"/>
      <c r="J31" s="163"/>
      <c r="K31" s="163"/>
    </row>
    <row r="32" spans="1:11" ht="12.75" customHeight="1" x14ac:dyDescent="0.55000000000000004">
      <c r="A32" s="93" t="s">
        <v>558</v>
      </c>
      <c r="B32" s="93" t="s">
        <v>531</v>
      </c>
      <c r="C32" s="241"/>
      <c r="D32" s="163"/>
      <c r="E32" s="163"/>
      <c r="F32" s="163"/>
      <c r="G32" s="163"/>
      <c r="H32" s="163"/>
      <c r="I32" s="163"/>
      <c r="J32" s="163"/>
      <c r="K32" s="163"/>
    </row>
    <row r="33" spans="1:11" ht="12.75" customHeight="1" x14ac:dyDescent="0.55000000000000004">
      <c r="A33" s="93" t="s">
        <v>559</v>
      </c>
      <c r="B33" s="93" t="s">
        <v>531</v>
      </c>
      <c r="C33" s="241"/>
      <c r="D33" s="163"/>
      <c r="E33" s="163"/>
      <c r="F33" s="163"/>
      <c r="G33" s="163"/>
      <c r="H33" s="163"/>
      <c r="I33" s="163"/>
      <c r="J33" s="163"/>
      <c r="K33" s="163"/>
    </row>
    <row r="34" spans="1:11" ht="12.75" customHeight="1" x14ac:dyDescent="0.55000000000000004">
      <c r="A34" s="93" t="s">
        <v>560</v>
      </c>
      <c r="B34" s="93" t="s">
        <v>531</v>
      </c>
      <c r="C34" s="241"/>
      <c r="D34" s="163"/>
      <c r="E34" s="163"/>
      <c r="F34" s="163"/>
      <c r="G34" s="163"/>
      <c r="H34" s="163"/>
      <c r="I34" s="163"/>
      <c r="J34" s="163"/>
      <c r="K34" s="163"/>
    </row>
    <row r="35" spans="1:11" ht="12.75" customHeight="1" x14ac:dyDescent="0.55000000000000004">
      <c r="A35" s="93" t="s">
        <v>561</v>
      </c>
      <c r="B35" s="93" t="s">
        <v>531</v>
      </c>
      <c r="C35" s="241"/>
      <c r="D35" s="163"/>
      <c r="E35" s="163"/>
      <c r="F35" s="163"/>
      <c r="G35" s="163"/>
      <c r="H35" s="163"/>
      <c r="I35" s="163"/>
      <c r="J35" s="163"/>
      <c r="K35" s="163"/>
    </row>
    <row r="36" spans="1:11" ht="12.75" customHeight="1" x14ac:dyDescent="0.55000000000000004">
      <c r="A36" s="93" t="s">
        <v>562</v>
      </c>
      <c r="B36" s="93" t="s">
        <v>531</v>
      </c>
      <c r="C36" s="241"/>
      <c r="D36" s="163"/>
      <c r="E36" s="163"/>
      <c r="F36" s="163"/>
      <c r="G36" s="163"/>
      <c r="H36" s="163"/>
      <c r="I36" s="163"/>
      <c r="J36" s="163"/>
      <c r="K36" s="163"/>
    </row>
    <row r="37" spans="1:11" ht="12.75" customHeight="1" x14ac:dyDescent="0.55000000000000004">
      <c r="A37" s="93" t="s">
        <v>563</v>
      </c>
      <c r="B37" s="93" t="s">
        <v>531</v>
      </c>
      <c r="C37" s="241"/>
      <c r="D37" s="163"/>
      <c r="E37" s="163"/>
      <c r="F37" s="163"/>
      <c r="G37" s="163"/>
      <c r="H37" s="163"/>
      <c r="I37" s="163"/>
      <c r="J37" s="163"/>
      <c r="K37" s="163"/>
    </row>
    <row r="38" spans="1:11" ht="12.75" customHeight="1" x14ac:dyDescent="0.55000000000000004">
      <c r="A38" s="93" t="s">
        <v>564</v>
      </c>
      <c r="B38" s="93" t="s">
        <v>531</v>
      </c>
      <c r="C38" s="241"/>
      <c r="D38" s="163"/>
      <c r="E38" s="163"/>
      <c r="F38" s="163"/>
      <c r="G38" s="163"/>
      <c r="H38" s="163"/>
      <c r="I38" s="163"/>
      <c r="J38" s="163"/>
      <c r="K38" s="163"/>
    </row>
    <row r="39" spans="1:11" ht="12.75" customHeight="1" x14ac:dyDescent="0.55000000000000004">
      <c r="A39" s="93" t="s">
        <v>565</v>
      </c>
      <c r="B39" s="93" t="s">
        <v>531</v>
      </c>
      <c r="C39" s="241"/>
      <c r="D39" s="163"/>
      <c r="E39" s="163"/>
      <c r="F39" s="163"/>
      <c r="G39" s="163"/>
      <c r="H39" s="163"/>
      <c r="I39" s="163"/>
      <c r="J39" s="163"/>
      <c r="K39" s="163"/>
    </row>
    <row r="40" spans="1:11" ht="12.75" customHeight="1" x14ac:dyDescent="0.55000000000000004">
      <c r="A40" s="93" t="s">
        <v>566</v>
      </c>
      <c r="B40" s="93" t="s">
        <v>531</v>
      </c>
      <c r="C40" s="241"/>
      <c r="D40" s="163"/>
      <c r="E40" s="163"/>
      <c r="F40" s="163"/>
      <c r="G40" s="163"/>
      <c r="H40" s="163"/>
      <c r="I40" s="163"/>
      <c r="J40" s="163"/>
      <c r="K40" s="163"/>
    </row>
    <row r="41" spans="1:11" ht="12.75" customHeight="1" x14ac:dyDescent="0.55000000000000004">
      <c r="A41" s="93" t="s">
        <v>567</v>
      </c>
      <c r="B41" s="93" t="s">
        <v>531</v>
      </c>
      <c r="C41" s="241"/>
      <c r="D41" s="163"/>
      <c r="E41" s="163"/>
      <c r="F41" s="163"/>
      <c r="G41" s="163"/>
      <c r="H41" s="163"/>
      <c r="I41" s="163"/>
      <c r="J41" s="163"/>
      <c r="K41" s="163"/>
    </row>
    <row r="42" spans="1:11" ht="12.75" customHeight="1" x14ac:dyDescent="0.55000000000000004">
      <c r="A42" s="93" t="s">
        <v>568</v>
      </c>
      <c r="B42" s="93" t="s">
        <v>531</v>
      </c>
      <c r="C42" s="242"/>
      <c r="D42" s="163"/>
      <c r="E42" s="163"/>
      <c r="F42" s="163"/>
      <c r="G42" s="163"/>
      <c r="H42" s="163"/>
      <c r="I42" s="163"/>
      <c r="J42" s="163"/>
      <c r="K42" s="163"/>
    </row>
    <row r="43" spans="1:11" ht="12.75" customHeight="1" x14ac:dyDescent="0.55000000000000004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55000000000000004">
      <c r="A44" s="76" t="s">
        <v>569</v>
      </c>
      <c r="B44" s="78"/>
      <c r="C44" s="76"/>
      <c r="D44" s="78"/>
      <c r="E44" s="78"/>
      <c r="F44" s="78"/>
      <c r="G44" s="78"/>
      <c r="H44" s="78"/>
      <c r="I44" s="78"/>
      <c r="J44" s="78"/>
      <c r="K44" s="78"/>
    </row>
    <row r="45" spans="1:11" ht="12.75" customHeight="1" x14ac:dyDescent="0.55000000000000004">
      <c r="A45" s="93" t="s">
        <v>570</v>
      </c>
      <c r="B45" s="93" t="s">
        <v>571</v>
      </c>
      <c r="C45" s="242"/>
      <c r="D45" s="163"/>
      <c r="E45" s="163"/>
      <c r="F45" s="163"/>
      <c r="G45" s="163"/>
      <c r="H45" s="163"/>
      <c r="I45" s="163"/>
      <c r="J45" s="163"/>
      <c r="K45" s="163"/>
    </row>
    <row r="46" spans="1:11" ht="12.75" customHeight="1" x14ac:dyDescent="0.55000000000000004">
      <c r="A46" s="93" t="s">
        <v>572</v>
      </c>
      <c r="B46" s="93" t="s">
        <v>571</v>
      </c>
      <c r="C46" s="242"/>
      <c r="D46" s="163"/>
      <c r="E46" s="163"/>
      <c r="F46" s="163"/>
      <c r="G46" s="163"/>
      <c r="H46" s="163"/>
      <c r="I46" s="163"/>
      <c r="J46" s="163"/>
      <c r="K46" s="163"/>
    </row>
    <row r="47" spans="1:11" ht="12.75" customHeight="1" x14ac:dyDescent="0.55000000000000004">
      <c r="A47" s="93" t="s">
        <v>296</v>
      </c>
      <c r="B47" s="93" t="s">
        <v>571</v>
      </c>
      <c r="C47" s="242"/>
      <c r="D47" s="163"/>
      <c r="E47" s="163"/>
      <c r="F47" s="163"/>
      <c r="G47" s="163"/>
      <c r="H47" s="163"/>
      <c r="I47" s="163"/>
      <c r="J47" s="163"/>
      <c r="K47" s="163"/>
    </row>
    <row r="48" spans="1:11" ht="12.75" customHeight="1" x14ac:dyDescent="0.55000000000000004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55000000000000004">
      <c r="A49" s="76" t="s">
        <v>573</v>
      </c>
      <c r="B49" s="78"/>
      <c r="C49" s="76"/>
      <c r="D49" s="78"/>
      <c r="E49" s="78"/>
      <c r="F49" s="78"/>
      <c r="G49" s="78"/>
      <c r="H49" s="78"/>
      <c r="I49" s="78"/>
      <c r="J49" s="78"/>
      <c r="K49" s="78"/>
    </row>
    <row r="50" spans="1:11" ht="12.75" customHeight="1" x14ac:dyDescent="0.55000000000000004">
      <c r="A50" s="93" t="s">
        <v>574</v>
      </c>
      <c r="B50" s="93" t="s">
        <v>575</v>
      </c>
      <c r="C50" s="232"/>
      <c r="D50" s="243" t="s">
        <v>576</v>
      </c>
      <c r="E50" s="244">
        <v>19</v>
      </c>
      <c r="F50" s="244" t="s">
        <v>108</v>
      </c>
      <c r="G50" s="163"/>
      <c r="H50" s="163"/>
      <c r="I50" s="163"/>
      <c r="J50" s="163"/>
      <c r="K50" s="163"/>
    </row>
    <row r="51" spans="1:11" ht="12.75" customHeight="1" x14ac:dyDescent="0.55000000000000004">
      <c r="A51" s="93" t="s">
        <v>577</v>
      </c>
      <c r="B51" s="93" t="s">
        <v>575</v>
      </c>
      <c r="C51" s="234"/>
      <c r="D51" s="243" t="s">
        <v>576</v>
      </c>
      <c r="E51" s="244">
        <v>19</v>
      </c>
      <c r="F51" s="244" t="s">
        <v>108</v>
      </c>
      <c r="G51" s="163"/>
      <c r="H51" s="163"/>
      <c r="I51" s="163"/>
      <c r="J51" s="163"/>
      <c r="K51" s="163"/>
    </row>
    <row r="52" spans="1:11" ht="12.75" customHeight="1" x14ac:dyDescent="0.55000000000000004">
      <c r="A52" s="93" t="s">
        <v>578</v>
      </c>
      <c r="B52" s="93" t="s">
        <v>575</v>
      </c>
      <c r="C52" s="234"/>
      <c r="D52" s="243" t="s">
        <v>576</v>
      </c>
      <c r="E52" s="244">
        <v>19</v>
      </c>
      <c r="F52" s="244" t="s">
        <v>108</v>
      </c>
      <c r="G52" s="163"/>
      <c r="H52" s="163"/>
      <c r="I52" s="163"/>
      <c r="J52" s="163"/>
      <c r="K52" s="163"/>
    </row>
    <row r="53" spans="1:11" ht="12.75" customHeight="1" x14ac:dyDescent="0.55000000000000004">
      <c r="A53" s="93" t="s">
        <v>579</v>
      </c>
      <c r="B53" s="93" t="s">
        <v>575</v>
      </c>
      <c r="C53" s="234"/>
      <c r="D53" s="243" t="s">
        <v>576</v>
      </c>
      <c r="E53" s="244">
        <v>19</v>
      </c>
      <c r="F53" s="244" t="s">
        <v>108</v>
      </c>
      <c r="G53" s="163"/>
      <c r="H53" s="163"/>
      <c r="I53" s="163"/>
      <c r="J53" s="163"/>
      <c r="K53" s="163"/>
    </row>
    <row r="54" spans="1:11" ht="12.75" customHeight="1" x14ac:dyDescent="0.55000000000000004">
      <c r="A54" s="93" t="s">
        <v>580</v>
      </c>
      <c r="B54" s="93" t="s">
        <v>575</v>
      </c>
      <c r="C54" s="234"/>
      <c r="D54" s="243" t="s">
        <v>576</v>
      </c>
      <c r="E54" s="244">
        <v>19</v>
      </c>
      <c r="F54" s="244" t="s">
        <v>108</v>
      </c>
      <c r="G54" s="163"/>
      <c r="H54" s="163"/>
      <c r="I54" s="163"/>
      <c r="J54" s="163"/>
      <c r="K54" s="163"/>
    </row>
    <row r="55" spans="1:11" ht="12.75" customHeight="1" x14ac:dyDescent="0.55000000000000004">
      <c r="A55" s="93" t="s">
        <v>581</v>
      </c>
      <c r="B55" s="93" t="s">
        <v>575</v>
      </c>
      <c r="C55" s="234"/>
      <c r="D55" s="243" t="s">
        <v>576</v>
      </c>
      <c r="E55" s="244">
        <v>19</v>
      </c>
      <c r="F55" s="244" t="s">
        <v>108</v>
      </c>
      <c r="G55" s="163"/>
      <c r="H55" s="163"/>
      <c r="I55" s="163"/>
      <c r="J55" s="163"/>
      <c r="K55" s="163"/>
    </row>
    <row r="56" spans="1:11" ht="12.75" customHeight="1" x14ac:dyDescent="0.55000000000000004">
      <c r="A56" s="93" t="s">
        <v>582</v>
      </c>
      <c r="B56" s="93" t="s">
        <v>575</v>
      </c>
      <c r="C56" s="234"/>
      <c r="D56" s="243" t="s">
        <v>576</v>
      </c>
      <c r="E56" s="244">
        <v>19</v>
      </c>
      <c r="F56" s="244" t="s">
        <v>108</v>
      </c>
      <c r="G56" s="163"/>
      <c r="H56" s="163"/>
      <c r="I56" s="163"/>
      <c r="J56" s="163"/>
      <c r="K56" s="163"/>
    </row>
    <row r="57" spans="1:11" ht="12.75" customHeight="1" x14ac:dyDescent="0.55000000000000004">
      <c r="A57" s="93" t="s">
        <v>583</v>
      </c>
      <c r="B57" s="93" t="s">
        <v>575</v>
      </c>
      <c r="C57" s="234"/>
      <c r="D57" s="243" t="s">
        <v>576</v>
      </c>
      <c r="E57" s="244">
        <v>19</v>
      </c>
      <c r="F57" s="244" t="s">
        <v>108</v>
      </c>
      <c r="G57" s="163"/>
      <c r="H57" s="163"/>
      <c r="I57" s="163"/>
      <c r="J57" s="163"/>
      <c r="K57" s="163"/>
    </row>
    <row r="58" spans="1:11" ht="12.75" customHeight="1" x14ac:dyDescent="0.55000000000000004">
      <c r="A58" s="93" t="s">
        <v>584</v>
      </c>
      <c r="B58" s="93" t="s">
        <v>575</v>
      </c>
      <c r="C58" s="234"/>
      <c r="D58" s="243" t="s">
        <v>576</v>
      </c>
      <c r="E58" s="244">
        <v>19</v>
      </c>
      <c r="F58" s="244" t="s">
        <v>108</v>
      </c>
      <c r="G58" s="163"/>
      <c r="H58" s="163"/>
      <c r="I58" s="163"/>
      <c r="J58" s="163"/>
      <c r="K58" s="163"/>
    </row>
    <row r="59" spans="1:11" ht="12.75" customHeight="1" x14ac:dyDescent="0.55000000000000004">
      <c r="A59" s="93" t="s">
        <v>585</v>
      </c>
      <c r="B59" s="93" t="s">
        <v>575</v>
      </c>
      <c r="C59" s="234"/>
      <c r="D59" s="243" t="s">
        <v>576</v>
      </c>
      <c r="E59" s="244">
        <v>19</v>
      </c>
      <c r="F59" s="244" t="s">
        <v>108</v>
      </c>
      <c r="G59" s="163"/>
      <c r="H59" s="163"/>
      <c r="I59" s="163"/>
      <c r="J59" s="163"/>
      <c r="K59" s="163"/>
    </row>
    <row r="60" spans="1:11" ht="12.75" customHeight="1" x14ac:dyDescent="0.55000000000000004">
      <c r="A60" s="93" t="s">
        <v>586</v>
      </c>
      <c r="B60" s="93" t="s">
        <v>575</v>
      </c>
      <c r="C60" s="234"/>
      <c r="D60" s="243" t="s">
        <v>587</v>
      </c>
      <c r="E60" s="244">
        <v>19</v>
      </c>
      <c r="F60" s="244" t="s">
        <v>108</v>
      </c>
      <c r="G60" s="163"/>
      <c r="H60" s="163"/>
      <c r="I60" s="163"/>
      <c r="J60" s="163"/>
      <c r="K60" s="163"/>
    </row>
    <row r="61" spans="1:11" ht="12.75" customHeight="1" x14ac:dyDescent="0.55000000000000004">
      <c r="A61" s="93" t="s">
        <v>588</v>
      </c>
      <c r="B61" s="93" t="s">
        <v>575</v>
      </c>
      <c r="C61" s="234"/>
      <c r="D61" s="243" t="s">
        <v>587</v>
      </c>
      <c r="E61" s="244">
        <v>19</v>
      </c>
      <c r="F61" s="244" t="s">
        <v>108</v>
      </c>
      <c r="G61" s="163"/>
      <c r="H61" s="163"/>
      <c r="I61" s="163"/>
      <c r="J61" s="163"/>
      <c r="K61" s="163"/>
    </row>
    <row r="62" spans="1:11" ht="12.75" customHeight="1" x14ac:dyDescent="0.55000000000000004">
      <c r="A62" s="93" t="s">
        <v>589</v>
      </c>
      <c r="B62" s="93" t="s">
        <v>575</v>
      </c>
      <c r="C62" s="234"/>
      <c r="D62" s="243" t="s">
        <v>590</v>
      </c>
      <c r="E62" s="244">
        <v>19</v>
      </c>
      <c r="F62" s="244" t="s">
        <v>108</v>
      </c>
      <c r="G62" s="163"/>
      <c r="H62" s="163"/>
      <c r="I62" s="163"/>
      <c r="J62" s="163"/>
      <c r="K62" s="163"/>
    </row>
    <row r="63" spans="1:11" ht="12.75" customHeight="1" x14ac:dyDescent="0.55000000000000004">
      <c r="A63" s="93" t="s">
        <v>591</v>
      </c>
      <c r="B63" s="93" t="s">
        <v>575</v>
      </c>
      <c r="C63" s="235"/>
      <c r="D63" s="243" t="s">
        <v>590</v>
      </c>
      <c r="E63" s="244">
        <v>19</v>
      </c>
      <c r="F63" s="244" t="s">
        <v>108</v>
      </c>
      <c r="G63" s="163"/>
      <c r="H63" s="163"/>
      <c r="I63" s="163"/>
      <c r="J63" s="163"/>
      <c r="K63" s="163"/>
    </row>
    <row r="64" spans="1:11" ht="12.75" customHeight="1" x14ac:dyDescent="0.55000000000000004">
      <c r="A64" s="163"/>
      <c r="B64" s="163"/>
      <c r="C64" s="163"/>
      <c r="D64" s="39"/>
      <c r="E64" s="39"/>
      <c r="F64" s="39"/>
      <c r="G64" s="39"/>
      <c r="H64" s="39"/>
      <c r="I64" s="39"/>
      <c r="J64" s="39"/>
      <c r="K64" s="39"/>
    </row>
    <row r="65" spans="1:11" ht="12.75" customHeight="1" x14ac:dyDescent="0.55000000000000004">
      <c r="A65" s="93" t="s">
        <v>592</v>
      </c>
      <c r="B65" s="93" t="s">
        <v>593</v>
      </c>
      <c r="C65" s="232"/>
      <c r="D65" s="245" t="s">
        <v>594</v>
      </c>
      <c r="E65" s="39">
        <v>8</v>
      </c>
      <c r="F65" s="72" t="s">
        <v>595</v>
      </c>
      <c r="G65" s="100"/>
      <c r="H65" s="39"/>
      <c r="I65" s="39"/>
      <c r="J65" s="39"/>
      <c r="K65" s="39"/>
    </row>
    <row r="66" spans="1:11" ht="12.75" customHeight="1" x14ac:dyDescent="0.55000000000000004">
      <c r="A66" s="93" t="s">
        <v>596</v>
      </c>
      <c r="B66" s="93" t="s">
        <v>597</v>
      </c>
      <c r="C66" s="142"/>
      <c r="D66" s="245" t="s">
        <v>598</v>
      </c>
      <c r="E66" s="39">
        <v>17</v>
      </c>
      <c r="F66" s="72" t="s">
        <v>599</v>
      </c>
      <c r="G66" s="100"/>
      <c r="H66" s="39"/>
      <c r="I66" s="39"/>
      <c r="J66" s="39"/>
      <c r="K66" s="39"/>
    </row>
    <row r="67" spans="1:11" ht="12.75" customHeight="1" x14ac:dyDescent="0.55000000000000004">
      <c r="A67" s="93" t="s">
        <v>596</v>
      </c>
      <c r="B67" s="93" t="s">
        <v>600</v>
      </c>
      <c r="C67" s="143"/>
      <c r="D67" s="245" t="s">
        <v>598</v>
      </c>
      <c r="E67" s="39">
        <v>18</v>
      </c>
      <c r="F67" s="72" t="s">
        <v>601</v>
      </c>
      <c r="G67" s="100"/>
      <c r="H67" s="39"/>
      <c r="I67" s="39"/>
      <c r="J67" s="39"/>
      <c r="K67" s="39"/>
    </row>
    <row r="68" spans="1:11" ht="12.75" customHeight="1" x14ac:dyDescent="0.5500000000000000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x14ac:dyDescent="0.55000000000000004">
      <c r="A69" s="76" t="s">
        <v>602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</row>
    <row r="70" spans="1:11" ht="12.75" customHeight="1" x14ac:dyDescent="0.55000000000000004">
      <c r="A70" s="246" t="s">
        <v>603</v>
      </c>
      <c r="B70" s="246" t="s">
        <v>604</v>
      </c>
      <c r="C70" s="232"/>
      <c r="D70" s="245" t="s">
        <v>605</v>
      </c>
      <c r="E70" s="39">
        <v>7</v>
      </c>
      <c r="F70" s="72" t="s">
        <v>606</v>
      </c>
      <c r="G70" s="100"/>
      <c r="H70" s="39"/>
      <c r="I70" s="39"/>
      <c r="J70" s="39"/>
      <c r="K70" s="39"/>
    </row>
    <row r="71" spans="1:11" ht="12.75" customHeight="1" x14ac:dyDescent="0.55000000000000004">
      <c r="A71" s="246" t="s">
        <v>607</v>
      </c>
      <c r="B71" s="246" t="s">
        <v>604</v>
      </c>
      <c r="C71" s="234"/>
      <c r="D71" s="245" t="s">
        <v>608</v>
      </c>
      <c r="E71" s="39">
        <v>38</v>
      </c>
      <c r="F71" s="72" t="s">
        <v>124</v>
      </c>
      <c r="G71" s="100"/>
      <c r="H71" s="39"/>
      <c r="I71" s="39"/>
      <c r="J71" s="39"/>
      <c r="K71" s="39"/>
    </row>
    <row r="72" spans="1:11" ht="12.75" customHeight="1" x14ac:dyDescent="0.55000000000000004">
      <c r="A72" s="246" t="s">
        <v>609</v>
      </c>
      <c r="B72" s="246" t="s">
        <v>604</v>
      </c>
      <c r="C72" s="235"/>
      <c r="D72" s="245" t="s">
        <v>610</v>
      </c>
      <c r="E72" s="39">
        <v>38</v>
      </c>
      <c r="F72" s="72" t="s">
        <v>124</v>
      </c>
      <c r="G72" s="100"/>
      <c r="H72" s="39"/>
      <c r="I72" s="39"/>
      <c r="J72" s="39"/>
      <c r="K72" s="39"/>
    </row>
    <row r="73" spans="1:11" ht="12.75" customHeight="1" x14ac:dyDescent="0.5500000000000000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1" x14ac:dyDescent="0.55000000000000004">
      <c r="A74" s="76" t="s">
        <v>611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</row>
    <row r="75" spans="1:11" ht="12.75" customHeight="1" x14ac:dyDescent="0.55000000000000004">
      <c r="A75" s="81" t="s">
        <v>612</v>
      </c>
      <c r="B75" s="81" t="s">
        <v>613</v>
      </c>
      <c r="C75" s="232"/>
      <c r="D75" s="245" t="s">
        <v>89</v>
      </c>
      <c r="E75" s="39">
        <v>3</v>
      </c>
      <c r="F75" s="72" t="s">
        <v>448</v>
      </c>
      <c r="G75" s="100"/>
      <c r="H75" s="39"/>
      <c r="I75" s="39"/>
      <c r="J75" s="39"/>
      <c r="K75" s="39"/>
    </row>
    <row r="76" spans="1:11" ht="12.75" customHeight="1" x14ac:dyDescent="0.55000000000000004">
      <c r="A76" s="81" t="s">
        <v>614</v>
      </c>
      <c r="B76" s="81" t="s">
        <v>613</v>
      </c>
      <c r="C76" s="234"/>
      <c r="D76" s="39"/>
      <c r="E76" s="39">
        <v>3</v>
      </c>
      <c r="F76" s="72" t="s">
        <v>448</v>
      </c>
      <c r="G76" s="39"/>
      <c r="H76" s="39"/>
      <c r="I76" s="39"/>
      <c r="J76" s="39"/>
      <c r="K76" s="39"/>
    </row>
    <row r="77" spans="1:11" ht="12.75" customHeight="1" x14ac:dyDescent="0.55000000000000004">
      <c r="A77" s="81" t="s">
        <v>615</v>
      </c>
      <c r="B77" s="81" t="s">
        <v>616</v>
      </c>
      <c r="C77" s="234"/>
      <c r="D77" s="39"/>
      <c r="E77" s="39">
        <v>3</v>
      </c>
      <c r="F77" s="72" t="s">
        <v>448</v>
      </c>
      <c r="G77" s="39"/>
      <c r="H77" s="39"/>
      <c r="I77" s="39"/>
      <c r="J77" s="39"/>
      <c r="K77" s="39"/>
    </row>
    <row r="78" spans="1:11" ht="12.75" customHeight="1" x14ac:dyDescent="0.55000000000000004">
      <c r="A78" s="81" t="s">
        <v>617</v>
      </c>
      <c r="B78" s="81" t="s">
        <v>618</v>
      </c>
      <c r="C78" s="234"/>
      <c r="D78" s="39"/>
      <c r="E78" s="39">
        <v>3</v>
      </c>
      <c r="F78" s="72" t="s">
        <v>448</v>
      </c>
      <c r="G78" s="39"/>
      <c r="H78" s="39"/>
      <c r="I78" s="39"/>
      <c r="J78" s="39"/>
      <c r="K78" s="39"/>
    </row>
    <row r="79" spans="1:11" ht="12.75" customHeight="1" x14ac:dyDescent="0.55000000000000004">
      <c r="A79" s="81" t="s">
        <v>619</v>
      </c>
      <c r="B79" s="81" t="s">
        <v>618</v>
      </c>
      <c r="C79" s="234"/>
      <c r="D79" s="39"/>
      <c r="E79" s="39">
        <v>3</v>
      </c>
      <c r="F79" s="72" t="s">
        <v>448</v>
      </c>
      <c r="G79" s="39"/>
      <c r="H79" s="39"/>
      <c r="I79" s="39"/>
      <c r="J79" s="39"/>
      <c r="K79" s="39"/>
    </row>
    <row r="80" spans="1:11" ht="12.75" customHeight="1" x14ac:dyDescent="0.55000000000000004">
      <c r="A80" s="81" t="s">
        <v>620</v>
      </c>
      <c r="B80" s="81" t="s">
        <v>621</v>
      </c>
      <c r="C80" s="235"/>
      <c r="D80" s="39"/>
      <c r="E80" s="39">
        <v>3</v>
      </c>
      <c r="F80" s="72" t="s">
        <v>448</v>
      </c>
      <c r="G80" s="39"/>
      <c r="H80" s="39"/>
      <c r="I80" s="39"/>
      <c r="J80" s="39"/>
      <c r="K80" s="39"/>
    </row>
    <row r="81" spans="1:11" ht="12.75" customHeight="1" x14ac:dyDescent="0.55000000000000004">
      <c r="A81" s="100"/>
      <c r="B81" s="39"/>
      <c r="C81" s="39"/>
      <c r="D81" s="39"/>
      <c r="E81" s="39"/>
      <c r="F81" s="39"/>
      <c r="G81" s="39"/>
      <c r="H81" s="39"/>
      <c r="I81" s="39"/>
      <c r="J81" s="39"/>
      <c r="K81" s="39"/>
    </row>
    <row r="82" spans="1:11" ht="33" customHeight="1" x14ac:dyDescent="0.55000000000000004">
      <c r="A82" s="76" t="s">
        <v>622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1:11" ht="17.25" customHeight="1" x14ac:dyDescent="0.55000000000000004">
      <c r="A83" s="247" t="s">
        <v>623</v>
      </c>
      <c r="B83" s="76"/>
      <c r="C83" s="76" t="s">
        <v>624</v>
      </c>
      <c r="D83" s="76"/>
      <c r="E83" s="76" t="s">
        <v>625</v>
      </c>
      <c r="F83" s="76"/>
      <c r="G83" s="76"/>
      <c r="H83" s="76"/>
      <c r="I83" s="76"/>
      <c r="J83" s="76"/>
      <c r="K83" s="76"/>
    </row>
    <row r="84" spans="1:11" ht="14.25" customHeight="1" x14ac:dyDescent="0.55000000000000004">
      <c r="A84" s="248" t="s">
        <v>626</v>
      </c>
      <c r="B84" s="81" t="s">
        <v>190</v>
      </c>
      <c r="C84" s="232"/>
      <c r="D84" s="108" t="s">
        <v>627</v>
      </c>
      <c r="E84" s="141"/>
      <c r="F84" s="72"/>
      <c r="G84" s="100"/>
      <c r="H84" s="39"/>
      <c r="I84" s="39"/>
      <c r="J84" s="39"/>
      <c r="K84" s="39"/>
    </row>
    <row r="85" spans="1:11" ht="12.75" customHeight="1" x14ac:dyDescent="0.55000000000000004">
      <c r="A85" s="248" t="s">
        <v>628</v>
      </c>
      <c r="B85" s="81" t="s">
        <v>190</v>
      </c>
      <c r="C85" s="234"/>
      <c r="D85" s="108" t="s">
        <v>627</v>
      </c>
      <c r="E85" s="142"/>
      <c r="F85" s="72"/>
      <c r="G85" s="100"/>
      <c r="H85" s="39"/>
      <c r="I85" s="39"/>
      <c r="J85" s="39"/>
      <c r="K85" s="39"/>
    </row>
    <row r="86" spans="1:11" ht="12.75" customHeight="1" x14ac:dyDescent="0.55000000000000004">
      <c r="A86" s="248" t="s">
        <v>629</v>
      </c>
      <c r="B86" s="81" t="s">
        <v>190</v>
      </c>
      <c r="C86" s="234"/>
      <c r="D86" s="108" t="s">
        <v>627</v>
      </c>
      <c r="E86" s="142"/>
      <c r="F86" s="72"/>
      <c r="G86" s="100"/>
      <c r="H86" s="39"/>
      <c r="I86" s="39"/>
      <c r="J86" s="39"/>
      <c r="K86" s="39"/>
    </row>
    <row r="87" spans="1:11" ht="12.75" customHeight="1" x14ac:dyDescent="0.55000000000000004">
      <c r="A87" s="248" t="s">
        <v>630</v>
      </c>
      <c r="B87" s="81" t="s">
        <v>190</v>
      </c>
      <c r="C87" s="234"/>
      <c r="D87" s="108" t="s">
        <v>627</v>
      </c>
      <c r="E87" s="142"/>
      <c r="F87" s="72"/>
      <c r="G87" s="100"/>
      <c r="H87" s="39"/>
      <c r="I87" s="39"/>
      <c r="J87" s="39"/>
      <c r="K87" s="39"/>
    </row>
    <row r="88" spans="1:11" ht="12.75" customHeight="1" x14ac:dyDescent="0.55000000000000004">
      <c r="A88" s="248" t="s">
        <v>631</v>
      </c>
      <c r="B88" s="81" t="s">
        <v>190</v>
      </c>
      <c r="C88" s="234"/>
      <c r="D88" s="108" t="s">
        <v>627</v>
      </c>
      <c r="E88" s="142"/>
      <c r="F88" s="72"/>
      <c r="G88" s="100"/>
      <c r="H88" s="39"/>
      <c r="I88" s="39"/>
      <c r="J88" s="39"/>
      <c r="K88" s="39"/>
    </row>
    <row r="89" spans="1:11" ht="12.75" customHeight="1" x14ac:dyDescent="0.55000000000000004">
      <c r="A89" s="248" t="s">
        <v>632</v>
      </c>
      <c r="B89" s="81" t="s">
        <v>190</v>
      </c>
      <c r="C89" s="235"/>
      <c r="D89" s="108" t="s">
        <v>627</v>
      </c>
      <c r="E89" s="143"/>
      <c r="F89" s="72"/>
      <c r="G89" s="100"/>
      <c r="H89" s="39"/>
      <c r="I89" s="39"/>
      <c r="J89" s="39"/>
      <c r="K89" s="39"/>
    </row>
    <row r="90" spans="1:11" ht="12.75" customHeight="1" x14ac:dyDescent="0.5500000000000000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1:11" x14ac:dyDescent="0.55000000000000004">
      <c r="A91" s="76" t="s">
        <v>633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</row>
    <row r="92" spans="1:11" ht="12.75" customHeight="1" x14ac:dyDescent="0.55000000000000004">
      <c r="A92" s="246" t="s">
        <v>634</v>
      </c>
      <c r="B92" s="246" t="s">
        <v>119</v>
      </c>
      <c r="C92" s="232"/>
      <c r="D92" s="181" t="s">
        <v>635</v>
      </c>
      <c r="E92" s="39">
        <v>16</v>
      </c>
      <c r="F92" s="72" t="s">
        <v>636</v>
      </c>
      <c r="G92" s="100"/>
      <c r="H92" s="39"/>
      <c r="I92" s="39"/>
      <c r="J92" s="39"/>
      <c r="K92" s="39"/>
    </row>
    <row r="93" spans="1:11" ht="12.75" customHeight="1" x14ac:dyDescent="0.55000000000000004">
      <c r="A93" s="246" t="s">
        <v>637</v>
      </c>
      <c r="B93" s="246" t="s">
        <v>119</v>
      </c>
      <c r="C93" s="234"/>
      <c r="D93" s="39"/>
      <c r="E93" s="39">
        <v>16</v>
      </c>
      <c r="F93" s="72" t="s">
        <v>636</v>
      </c>
      <c r="G93" s="100"/>
      <c r="H93" s="39"/>
      <c r="I93" s="39"/>
      <c r="J93" s="39"/>
      <c r="K93" s="39"/>
    </row>
    <row r="94" spans="1:11" ht="12.75" customHeight="1" x14ac:dyDescent="0.55000000000000004">
      <c r="A94" s="246" t="s">
        <v>638</v>
      </c>
      <c r="B94" s="246" t="s">
        <v>119</v>
      </c>
      <c r="C94" s="234"/>
      <c r="D94" s="39"/>
      <c r="E94" s="39">
        <v>16</v>
      </c>
      <c r="F94" s="72" t="s">
        <v>636</v>
      </c>
      <c r="G94" s="100"/>
      <c r="H94" s="39"/>
      <c r="I94" s="39"/>
      <c r="J94" s="39"/>
      <c r="K94" s="39"/>
    </row>
    <row r="95" spans="1:11" ht="12.75" customHeight="1" x14ac:dyDescent="0.55000000000000004">
      <c r="A95" s="246" t="s">
        <v>639</v>
      </c>
      <c r="B95" s="246" t="s">
        <v>119</v>
      </c>
      <c r="C95" s="234"/>
      <c r="D95" s="39"/>
      <c r="E95" s="39">
        <v>16</v>
      </c>
      <c r="F95" s="72" t="s">
        <v>636</v>
      </c>
      <c r="G95" s="100"/>
      <c r="H95" s="39"/>
      <c r="I95" s="39"/>
      <c r="J95" s="39"/>
      <c r="K95" s="39"/>
    </row>
    <row r="96" spans="1:11" ht="12.75" customHeight="1" x14ac:dyDescent="0.55000000000000004">
      <c r="A96" s="246" t="s">
        <v>640</v>
      </c>
      <c r="B96" s="246" t="s">
        <v>119</v>
      </c>
      <c r="C96" s="234"/>
      <c r="D96" s="39"/>
      <c r="E96" s="39">
        <v>16</v>
      </c>
      <c r="F96" s="72" t="s">
        <v>636</v>
      </c>
      <c r="G96" s="100"/>
      <c r="H96" s="39"/>
      <c r="I96" s="39"/>
      <c r="J96" s="39"/>
      <c r="K96" s="39"/>
    </row>
    <row r="97" spans="1:11" ht="12.75" customHeight="1" x14ac:dyDescent="0.55000000000000004">
      <c r="A97" s="246" t="s">
        <v>641</v>
      </c>
      <c r="B97" s="246" t="s">
        <v>119</v>
      </c>
      <c r="C97" s="234"/>
      <c r="D97" s="39"/>
      <c r="E97" s="39">
        <v>16</v>
      </c>
      <c r="F97" s="72" t="s">
        <v>636</v>
      </c>
      <c r="G97" s="100"/>
      <c r="H97" s="39"/>
      <c r="I97" s="39"/>
      <c r="J97" s="39"/>
      <c r="K97" s="39"/>
    </row>
    <row r="98" spans="1:11" ht="14.25" customHeight="1" x14ac:dyDescent="0.55000000000000004">
      <c r="A98" s="246" t="s">
        <v>642</v>
      </c>
      <c r="B98" s="246" t="s">
        <v>119</v>
      </c>
      <c r="C98" s="234"/>
      <c r="D98" s="39"/>
      <c r="E98" s="39">
        <v>16</v>
      </c>
      <c r="F98" s="72" t="s">
        <v>636</v>
      </c>
      <c r="G98" s="100"/>
      <c r="H98" s="39"/>
      <c r="I98" s="39"/>
      <c r="J98" s="39"/>
      <c r="K98" s="39"/>
    </row>
    <row r="99" spans="1:11" ht="12.75" customHeight="1" x14ac:dyDescent="0.55000000000000004">
      <c r="A99" s="246" t="s">
        <v>643</v>
      </c>
      <c r="B99" s="246" t="s">
        <v>119</v>
      </c>
      <c r="C99" s="234"/>
      <c r="D99" s="39"/>
      <c r="E99" s="39">
        <v>16</v>
      </c>
      <c r="F99" s="72" t="s">
        <v>636</v>
      </c>
      <c r="G99" s="100"/>
      <c r="H99" s="39"/>
      <c r="I99" s="39"/>
      <c r="J99" s="39"/>
      <c r="K99" s="39"/>
    </row>
    <row r="100" spans="1:11" ht="12.75" customHeight="1" x14ac:dyDescent="0.55000000000000004">
      <c r="A100" s="246" t="s">
        <v>644</v>
      </c>
      <c r="B100" s="246" t="s">
        <v>119</v>
      </c>
      <c r="C100" s="234"/>
      <c r="D100" s="39"/>
      <c r="E100" s="39">
        <v>16</v>
      </c>
      <c r="F100" s="72" t="s">
        <v>636</v>
      </c>
      <c r="G100" s="100"/>
      <c r="H100" s="39"/>
      <c r="I100" s="39"/>
      <c r="J100" s="39"/>
      <c r="K100" s="39"/>
    </row>
    <row r="101" spans="1:11" ht="12.75" customHeight="1" x14ac:dyDescent="0.55000000000000004">
      <c r="A101" s="246" t="s">
        <v>407</v>
      </c>
      <c r="B101" s="246" t="s">
        <v>21</v>
      </c>
      <c r="C101" s="235"/>
      <c r="D101" s="39"/>
      <c r="E101" s="39" t="s">
        <v>245</v>
      </c>
      <c r="F101" s="39" t="s">
        <v>645</v>
      </c>
      <c r="G101" s="100"/>
      <c r="H101" s="39"/>
      <c r="I101" s="39"/>
      <c r="J101" s="39"/>
      <c r="K101" s="39"/>
    </row>
    <row r="102" spans="1:11" ht="12.75" customHeight="1" x14ac:dyDescent="0.5500000000000000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55000000000000004">
      <c r="A103" s="249" t="s">
        <v>646</v>
      </c>
      <c r="B103" s="250"/>
      <c r="C103" s="249"/>
      <c r="D103" s="239"/>
      <c r="E103" s="239"/>
      <c r="F103" s="239"/>
      <c r="G103" s="239"/>
      <c r="H103" s="239"/>
      <c r="I103" s="239"/>
      <c r="J103" s="239"/>
      <c r="K103" s="239"/>
    </row>
    <row r="104" spans="1:11" ht="12.75" customHeight="1" x14ac:dyDescent="0.55000000000000004">
      <c r="A104" s="251" t="s">
        <v>647</v>
      </c>
      <c r="B104" s="251" t="s">
        <v>20</v>
      </c>
      <c r="C104" s="252"/>
      <c r="D104" s="163"/>
      <c r="E104" s="244">
        <v>18</v>
      </c>
      <c r="F104" s="244" t="s">
        <v>648</v>
      </c>
      <c r="G104" s="100"/>
      <c r="H104" s="163"/>
      <c r="I104" s="163"/>
      <c r="J104" s="163"/>
      <c r="K104" s="163"/>
    </row>
    <row r="105" spans="1:11" ht="12.75" customHeight="1" x14ac:dyDescent="0.55000000000000004">
      <c r="A105" s="253"/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</row>
    <row r="106" spans="1:11" ht="12.75" customHeight="1" x14ac:dyDescent="0.55000000000000004"/>
    <row r="107" spans="1:11" ht="12.75" customHeight="1" x14ac:dyDescent="0.55000000000000004"/>
    <row r="108" spans="1:11" ht="12.75" customHeight="1" x14ac:dyDescent="0.55000000000000004"/>
    <row r="109" spans="1:11" ht="12.75" customHeight="1" x14ac:dyDescent="0.55000000000000004"/>
    <row r="110" spans="1:11" ht="12.75" customHeight="1" x14ac:dyDescent="0.55000000000000004"/>
    <row r="111" spans="1:11" ht="12.75" customHeight="1" x14ac:dyDescent="0.55000000000000004"/>
    <row r="112" spans="1:11" ht="12.75" customHeight="1" x14ac:dyDescent="0.55000000000000004"/>
    <row r="113" ht="12.75" customHeight="1" x14ac:dyDescent="0.55000000000000004"/>
    <row r="114" ht="12.75" customHeight="1" x14ac:dyDescent="0.55000000000000004"/>
    <row r="115" ht="12.75" customHeight="1" x14ac:dyDescent="0.55000000000000004"/>
    <row r="116" ht="12.75" customHeight="1" x14ac:dyDescent="0.55000000000000004"/>
    <row r="117" ht="12.75" customHeight="1" x14ac:dyDescent="0.55000000000000004"/>
    <row r="118" ht="12.75" customHeight="1" x14ac:dyDescent="0.55000000000000004"/>
    <row r="119" ht="14.25" customHeight="1" x14ac:dyDescent="0.55000000000000004"/>
    <row r="120" ht="12.75" customHeight="1" x14ac:dyDescent="0.55000000000000004"/>
    <row r="121" ht="12.75" customHeight="1" x14ac:dyDescent="0.55000000000000004"/>
    <row r="122" ht="12.75" customHeight="1" x14ac:dyDescent="0.55000000000000004"/>
    <row r="123" ht="12.75" customHeight="1" x14ac:dyDescent="0.55000000000000004"/>
    <row r="124" ht="12.75" customHeight="1" x14ac:dyDescent="0.55000000000000004"/>
    <row r="125" ht="12.75" customHeight="1" x14ac:dyDescent="0.55000000000000004"/>
    <row r="126" ht="12.75" customHeight="1" x14ac:dyDescent="0.55000000000000004"/>
    <row r="127" ht="12.75" customHeight="1" x14ac:dyDescent="0.55000000000000004"/>
    <row r="128" ht="12.75" customHeight="1" x14ac:dyDescent="0.55000000000000004"/>
    <row r="129" ht="12.75" customHeight="1" x14ac:dyDescent="0.55000000000000004"/>
    <row r="130" ht="12.75" customHeight="1" x14ac:dyDescent="0.55000000000000004"/>
    <row r="131" ht="12.75" customHeight="1" x14ac:dyDescent="0.55000000000000004"/>
    <row r="132" ht="12.75" customHeight="1" x14ac:dyDescent="0.55000000000000004"/>
    <row r="133" ht="12.75" customHeight="1" x14ac:dyDescent="0.55000000000000004"/>
    <row r="134" ht="12.75" customHeight="1" x14ac:dyDescent="0.55000000000000004"/>
    <row r="135" ht="12.75" customHeight="1" x14ac:dyDescent="0.55000000000000004"/>
    <row r="136" ht="12.75" customHeight="1" x14ac:dyDescent="0.55000000000000004"/>
    <row r="137" ht="12.75" customHeight="1" x14ac:dyDescent="0.55000000000000004"/>
    <row r="138" ht="12.75" customHeight="1" x14ac:dyDescent="0.55000000000000004"/>
    <row r="139" ht="12.75" customHeight="1" x14ac:dyDescent="0.55000000000000004"/>
    <row r="140" ht="12.75" customHeight="1" x14ac:dyDescent="0.55000000000000004"/>
    <row r="141" ht="12.75" customHeight="1" x14ac:dyDescent="0.55000000000000004"/>
    <row r="142" ht="12.75" customHeight="1" x14ac:dyDescent="0.55000000000000004"/>
    <row r="143" ht="12.75" customHeight="1" x14ac:dyDescent="0.55000000000000004"/>
    <row r="144" ht="12.75" customHeight="1" x14ac:dyDescent="0.55000000000000004"/>
    <row r="145" ht="12.75" customHeight="1" x14ac:dyDescent="0.55000000000000004"/>
    <row r="146" ht="12.75" customHeight="1" x14ac:dyDescent="0.55000000000000004"/>
    <row r="147" ht="12.75" customHeight="1" x14ac:dyDescent="0.55000000000000004"/>
    <row r="148" ht="12.75" customHeight="1" x14ac:dyDescent="0.55000000000000004"/>
    <row r="149" ht="12.75" customHeight="1" x14ac:dyDescent="0.55000000000000004"/>
    <row r="150" ht="12.75" customHeight="1" x14ac:dyDescent="0.55000000000000004"/>
    <row r="151" ht="12.75" customHeight="1" x14ac:dyDescent="0.55000000000000004"/>
    <row r="152" ht="12.75" customHeight="1" x14ac:dyDescent="0.55000000000000004"/>
    <row r="153" ht="12.75" customHeight="1" x14ac:dyDescent="0.55000000000000004"/>
    <row r="154" ht="12.75" customHeight="1" x14ac:dyDescent="0.55000000000000004"/>
    <row r="155" ht="12.75" customHeight="1" x14ac:dyDescent="0.55000000000000004"/>
    <row r="156" ht="12.75" customHeight="1" x14ac:dyDescent="0.55000000000000004"/>
    <row r="157" ht="12.75" customHeight="1" x14ac:dyDescent="0.55000000000000004"/>
    <row r="158" ht="12.75" customHeight="1" x14ac:dyDescent="0.55000000000000004"/>
    <row r="159" ht="12.75" customHeight="1" x14ac:dyDescent="0.55000000000000004"/>
    <row r="160" ht="12.75" customHeight="1" x14ac:dyDescent="0.55000000000000004"/>
    <row r="161" ht="12.75" customHeight="1" x14ac:dyDescent="0.55000000000000004"/>
    <row r="162" ht="12.75" customHeight="1" x14ac:dyDescent="0.55000000000000004"/>
    <row r="163" ht="12.75" customHeight="1" x14ac:dyDescent="0.55000000000000004"/>
    <row r="164" ht="12.75" customHeight="1" x14ac:dyDescent="0.55000000000000004"/>
    <row r="165" ht="12.75" customHeight="1" x14ac:dyDescent="0.55000000000000004"/>
    <row r="166" ht="12.75" customHeight="1" x14ac:dyDescent="0.55000000000000004"/>
    <row r="167" ht="12.75" customHeight="1" x14ac:dyDescent="0.55000000000000004"/>
    <row r="168" ht="12.75" customHeight="1" x14ac:dyDescent="0.55000000000000004"/>
    <row r="169" ht="12.75" customHeight="1" x14ac:dyDescent="0.55000000000000004"/>
    <row r="170" ht="12.75" customHeight="1" x14ac:dyDescent="0.55000000000000004"/>
    <row r="171" ht="12.75" customHeight="1" x14ac:dyDescent="0.55000000000000004"/>
    <row r="172" ht="12.75" customHeight="1" x14ac:dyDescent="0.55000000000000004"/>
    <row r="173" ht="12.75" customHeight="1" x14ac:dyDescent="0.55000000000000004"/>
    <row r="174" ht="12.75" customHeight="1" x14ac:dyDescent="0.55000000000000004"/>
    <row r="175" ht="12.75" customHeight="1" x14ac:dyDescent="0.55000000000000004"/>
    <row r="176" ht="12.75" customHeight="1" x14ac:dyDescent="0.55000000000000004"/>
    <row r="177" ht="12.75" customHeight="1" x14ac:dyDescent="0.55000000000000004"/>
    <row r="178" ht="12.75" customHeight="1" x14ac:dyDescent="0.55000000000000004"/>
    <row r="179" ht="12.75" customHeight="1" x14ac:dyDescent="0.55000000000000004"/>
    <row r="180" ht="12.75" customHeight="1" x14ac:dyDescent="0.55000000000000004"/>
    <row r="181" ht="12.75" customHeight="1" x14ac:dyDescent="0.55000000000000004"/>
    <row r="182" ht="12.75" customHeight="1" x14ac:dyDescent="0.55000000000000004"/>
    <row r="183" ht="12.75" customHeight="1" x14ac:dyDescent="0.55000000000000004"/>
    <row r="184" ht="12.75" customHeight="1" x14ac:dyDescent="0.55000000000000004"/>
    <row r="185" ht="12.75" customHeight="1" x14ac:dyDescent="0.55000000000000004"/>
    <row r="186" ht="12.75" customHeight="1" x14ac:dyDescent="0.55000000000000004"/>
    <row r="187" ht="12.75" customHeight="1" x14ac:dyDescent="0.55000000000000004"/>
    <row r="188" ht="12.75" customHeight="1" x14ac:dyDescent="0.55000000000000004"/>
    <row r="189" ht="12.75" customHeight="1" x14ac:dyDescent="0.55000000000000004"/>
    <row r="190" ht="12.75" customHeight="1" x14ac:dyDescent="0.55000000000000004"/>
    <row r="191" ht="12.75" customHeight="1" x14ac:dyDescent="0.55000000000000004"/>
    <row r="192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  <row r="990" ht="12.75" customHeight="1" x14ac:dyDescent="0.55000000000000004"/>
    <row r="991" ht="12.75" customHeight="1" x14ac:dyDescent="0.55000000000000004"/>
    <row r="992" ht="12.75" customHeight="1" x14ac:dyDescent="0.55000000000000004"/>
    <row r="993" ht="12.75" customHeight="1" x14ac:dyDescent="0.55000000000000004"/>
    <row r="994" ht="12.75" customHeight="1" x14ac:dyDescent="0.55000000000000004"/>
    <row r="995" ht="12.75" customHeight="1" x14ac:dyDescent="0.55000000000000004"/>
    <row r="996" ht="12.75" customHeight="1" x14ac:dyDescent="0.55000000000000004"/>
    <row r="997" ht="12.75" customHeight="1" x14ac:dyDescent="0.55000000000000004"/>
    <row r="998" ht="12.75" customHeight="1" x14ac:dyDescent="0.55000000000000004"/>
    <row r="999" ht="12.75" customHeight="1" x14ac:dyDescent="0.55000000000000004"/>
    <row r="1000" ht="12.75" customHeight="1" x14ac:dyDescent="0.55000000000000004"/>
    <row r="1001" ht="12.75" customHeight="1" x14ac:dyDescent="0.55000000000000004"/>
    <row r="1002" ht="12.75" customHeight="1" x14ac:dyDescent="0.55000000000000004"/>
    <row r="1003" ht="12.75" customHeight="1" x14ac:dyDescent="0.55000000000000004"/>
    <row r="1004" ht="12.75" customHeight="1" x14ac:dyDescent="0.55000000000000004"/>
    <row r="1005" ht="12.75" customHeight="1" x14ac:dyDescent="0.55000000000000004"/>
    <row r="1006" ht="12.75" customHeight="1" x14ac:dyDescent="0.55000000000000004"/>
    <row r="1007" ht="12.75" customHeight="1" x14ac:dyDescent="0.55000000000000004"/>
    <row r="1008" ht="12.75" customHeight="1" x14ac:dyDescent="0.55000000000000004"/>
    <row r="1009" ht="12.75" customHeight="1" x14ac:dyDescent="0.55000000000000004"/>
    <row r="1010" ht="12.75" customHeight="1" x14ac:dyDescent="0.55000000000000004"/>
    <row r="1011" ht="12.75" customHeight="1" x14ac:dyDescent="0.55000000000000004"/>
    <row r="1012" ht="12.75" customHeight="1" x14ac:dyDescent="0.55000000000000004"/>
    <row r="1013" ht="12.75" customHeight="1" x14ac:dyDescent="0.55000000000000004"/>
    <row r="1014" ht="12.75" customHeight="1" x14ac:dyDescent="0.55000000000000004"/>
    <row r="1015" ht="12.75" customHeight="1" x14ac:dyDescent="0.55000000000000004"/>
    <row r="1016" ht="12.75" customHeight="1" x14ac:dyDescent="0.55000000000000004"/>
    <row r="1017" ht="12.75" customHeight="1" x14ac:dyDescent="0.55000000000000004"/>
    <row r="1018" ht="12.75" customHeight="1" x14ac:dyDescent="0.55000000000000004"/>
    <row r="1019" ht="12.75" customHeight="1" x14ac:dyDescent="0.55000000000000004"/>
    <row r="1020" ht="12.75" customHeight="1" x14ac:dyDescent="0.55000000000000004"/>
    <row r="1021" ht="12.75" customHeight="1" x14ac:dyDescent="0.55000000000000004"/>
    <row r="1022" ht="12.75" customHeight="1" x14ac:dyDescent="0.55000000000000004"/>
    <row r="1023" ht="12.75" customHeight="1" x14ac:dyDescent="0.55000000000000004"/>
    <row r="1024" ht="12.75" customHeight="1" x14ac:dyDescent="0.55000000000000004"/>
    <row r="1025" ht="12.75" customHeight="1" x14ac:dyDescent="0.55000000000000004"/>
    <row r="1026" ht="12.75" customHeight="1" x14ac:dyDescent="0.55000000000000004"/>
    <row r="1027" ht="12.75" customHeight="1" x14ac:dyDescent="0.55000000000000004"/>
    <row r="1028" ht="12.75" customHeight="1" x14ac:dyDescent="0.55000000000000004"/>
    <row r="1029" ht="12.75" customHeight="1" x14ac:dyDescent="0.55000000000000004"/>
    <row r="1030" ht="12.75" customHeight="1" x14ac:dyDescent="0.55000000000000004"/>
  </sheetData>
  <mergeCells count="1">
    <mergeCell ref="A1:A2"/>
  </mergeCell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3CA00"/>
  </sheetPr>
  <dimension ref="A1:AMK1082"/>
  <sheetViews>
    <sheetView zoomScaleNormal="100" workbookViewId="0">
      <selection activeCell="F21" sqref="F21"/>
    </sheetView>
  </sheetViews>
  <sheetFormatPr defaultRowHeight="18.75" x14ac:dyDescent="0.55000000000000004"/>
  <cols>
    <col min="1" max="1" width="27.42578125" style="100" customWidth="1"/>
    <col min="2" max="2" width="35.5703125" style="100" customWidth="1"/>
    <col min="3" max="3" width="24.140625" style="100" customWidth="1"/>
    <col min="4" max="5" width="13" style="100" customWidth="1"/>
    <col min="6" max="7" width="40.7109375" style="100" customWidth="1"/>
    <col min="8" max="8" width="22.7109375" style="100" customWidth="1"/>
    <col min="9" max="15" width="13" style="100" customWidth="1"/>
    <col min="16" max="1007" width="14.42578125" style="100" customWidth="1"/>
    <col min="1008" max="1025" width="11.42578125" style="100"/>
  </cols>
  <sheetData>
    <row r="1" spans="1:15" ht="25.5" customHeight="1" x14ac:dyDescent="0.55000000000000004">
      <c r="A1" s="10" t="s">
        <v>649</v>
      </c>
      <c r="B1" s="72" t="s">
        <v>650</v>
      </c>
      <c r="C1" s="39"/>
      <c r="D1" s="43"/>
      <c r="E1" s="43"/>
      <c r="F1" s="43"/>
      <c r="G1" s="43"/>
      <c r="H1" s="39"/>
      <c r="I1" s="39"/>
      <c r="J1" s="39"/>
      <c r="K1" s="39"/>
      <c r="L1" s="39"/>
      <c r="M1" s="39"/>
      <c r="N1" s="39"/>
      <c r="O1" s="39"/>
    </row>
    <row r="2" spans="1:15" ht="16.5" customHeight="1" x14ac:dyDescent="0.55000000000000004">
      <c r="A2" s="10"/>
      <c r="B2" s="72"/>
      <c r="C2" s="39"/>
      <c r="D2" s="43"/>
      <c r="E2" s="43"/>
      <c r="F2" s="43"/>
      <c r="G2" s="43"/>
      <c r="H2" s="39"/>
      <c r="I2" s="39"/>
      <c r="J2" s="39"/>
      <c r="K2" s="39"/>
      <c r="L2" s="39"/>
      <c r="M2" s="39"/>
      <c r="N2" s="39"/>
      <c r="O2" s="39"/>
    </row>
    <row r="3" spans="1:15" ht="15" customHeight="1" x14ac:dyDescent="0.55000000000000004">
      <c r="A3" s="39"/>
      <c r="C3" s="39"/>
      <c r="D3" s="43"/>
      <c r="E3" s="43"/>
      <c r="F3" s="43"/>
      <c r="G3" s="43"/>
      <c r="H3" s="39"/>
      <c r="I3" s="39"/>
      <c r="J3" s="39"/>
      <c r="K3" s="39"/>
      <c r="L3" s="39"/>
      <c r="M3" s="39"/>
      <c r="N3" s="39"/>
      <c r="O3" s="39"/>
    </row>
    <row r="4" spans="1:15" ht="34.5" customHeight="1" x14ac:dyDescent="0.55000000000000004">
      <c r="A4" s="230"/>
      <c r="B4" s="230" t="s">
        <v>651</v>
      </c>
      <c r="C4" s="230" t="s">
        <v>652</v>
      </c>
      <c r="D4" s="254"/>
      <c r="E4" s="255" t="s">
        <v>653</v>
      </c>
      <c r="F4" s="230" t="s">
        <v>654</v>
      </c>
      <c r="G4" s="230" t="s">
        <v>50</v>
      </c>
      <c r="H4" s="230" t="s">
        <v>82</v>
      </c>
      <c r="I4" s="230" t="s">
        <v>83</v>
      </c>
      <c r="J4" s="230"/>
      <c r="K4" s="230"/>
      <c r="L4" s="230"/>
      <c r="M4" s="230"/>
      <c r="N4" s="230"/>
      <c r="O4" s="231"/>
    </row>
    <row r="5" spans="1:15" ht="12.75" customHeight="1" x14ac:dyDescent="0.55000000000000004">
      <c r="A5" s="76" t="s">
        <v>655</v>
      </c>
      <c r="B5" s="76"/>
      <c r="C5" s="76"/>
      <c r="D5" s="256"/>
      <c r="E5" s="76"/>
      <c r="F5" s="76"/>
      <c r="G5" s="76"/>
      <c r="H5" s="76"/>
      <c r="I5" s="76"/>
      <c r="J5" s="76"/>
      <c r="K5" s="76"/>
      <c r="L5" s="76"/>
      <c r="M5" s="76"/>
      <c r="N5" s="76"/>
      <c r="O5" s="78"/>
    </row>
    <row r="6" spans="1:15" ht="12.75" customHeight="1" x14ac:dyDescent="0.55000000000000004">
      <c r="A6" s="6" t="s">
        <v>99</v>
      </c>
      <c r="B6" s="81" t="s">
        <v>656</v>
      </c>
      <c r="C6" s="81" t="s">
        <v>657</v>
      </c>
      <c r="D6" s="258"/>
      <c r="E6" s="141"/>
      <c r="F6" s="142"/>
      <c r="G6" s="72" t="s">
        <v>658</v>
      </c>
      <c r="H6" s="72" t="s">
        <v>659</v>
      </c>
      <c r="J6" s="39"/>
      <c r="K6" s="39"/>
      <c r="L6" s="39"/>
      <c r="M6" s="39"/>
      <c r="N6" s="39"/>
      <c r="O6" s="39"/>
    </row>
    <row r="7" spans="1:15" ht="12.75" customHeight="1" x14ac:dyDescent="0.55000000000000004">
      <c r="A7" s="6"/>
      <c r="B7" s="81" t="s">
        <v>660</v>
      </c>
      <c r="C7" s="81" t="s">
        <v>661</v>
      </c>
      <c r="D7" s="258"/>
      <c r="E7" s="142"/>
      <c r="F7" s="142"/>
      <c r="G7" s="259" t="s">
        <v>89</v>
      </c>
      <c r="H7" s="72" t="s">
        <v>659</v>
      </c>
      <c r="I7" s="39"/>
      <c r="J7" s="39"/>
      <c r="K7" s="39"/>
      <c r="L7" s="39"/>
      <c r="M7" s="39"/>
      <c r="N7" s="39"/>
      <c r="O7" s="39"/>
    </row>
    <row r="8" spans="1:15" ht="12.75" customHeight="1" x14ac:dyDescent="0.55000000000000004">
      <c r="A8" s="6"/>
      <c r="B8" s="81" t="s">
        <v>662</v>
      </c>
      <c r="C8" s="81" t="s">
        <v>663</v>
      </c>
      <c r="D8" s="258"/>
      <c r="E8" s="142"/>
      <c r="F8" s="142"/>
      <c r="H8" s="72" t="s">
        <v>659</v>
      </c>
      <c r="I8" s="39"/>
      <c r="J8" s="39"/>
      <c r="K8" s="39"/>
      <c r="L8" s="39"/>
      <c r="M8" s="39"/>
      <c r="N8" s="39"/>
      <c r="O8" s="39"/>
    </row>
    <row r="9" spans="1:15" ht="12.75" customHeight="1" x14ac:dyDescent="0.55000000000000004">
      <c r="A9" s="6"/>
      <c r="B9" s="81" t="s">
        <v>664</v>
      </c>
      <c r="C9" s="81" t="s">
        <v>665</v>
      </c>
      <c r="D9" s="258"/>
      <c r="E9" s="142"/>
      <c r="F9" s="142"/>
      <c r="H9" s="72" t="s">
        <v>659</v>
      </c>
      <c r="I9" s="39"/>
      <c r="J9" s="39"/>
      <c r="K9" s="39"/>
      <c r="L9" s="39"/>
      <c r="M9" s="39"/>
      <c r="N9" s="39"/>
      <c r="O9" s="39"/>
    </row>
    <row r="10" spans="1:15" ht="12.75" customHeight="1" x14ac:dyDescent="0.55000000000000004">
      <c r="A10" s="6"/>
      <c r="B10" s="81" t="s">
        <v>666</v>
      </c>
      <c r="C10" s="81" t="s">
        <v>667</v>
      </c>
      <c r="D10" s="258"/>
      <c r="E10" s="142"/>
      <c r="F10" s="142"/>
      <c r="H10" s="72" t="s">
        <v>659</v>
      </c>
      <c r="I10" s="39"/>
      <c r="J10" s="39"/>
      <c r="K10" s="39"/>
      <c r="L10" s="39"/>
      <c r="M10" s="39"/>
      <c r="N10" s="39"/>
      <c r="O10" s="39"/>
    </row>
    <row r="11" spans="1:15" ht="12.75" customHeight="1" x14ac:dyDescent="0.55000000000000004">
      <c r="A11" s="6"/>
      <c r="B11" s="81" t="s">
        <v>668</v>
      </c>
      <c r="C11" s="81" t="s">
        <v>669</v>
      </c>
      <c r="D11" s="258"/>
      <c r="E11" s="142"/>
      <c r="F11" s="142"/>
      <c r="H11" s="72" t="s">
        <v>659</v>
      </c>
      <c r="I11" s="39"/>
      <c r="J11" s="39"/>
      <c r="K11" s="39"/>
      <c r="L11" s="39"/>
      <c r="M11" s="39"/>
      <c r="N11" s="39"/>
      <c r="O11" s="39"/>
    </row>
    <row r="12" spans="1:15" ht="12.75" customHeight="1" x14ac:dyDescent="0.55000000000000004">
      <c r="A12" s="6"/>
      <c r="B12" s="81" t="s">
        <v>670</v>
      </c>
      <c r="C12" s="81" t="s">
        <v>671</v>
      </c>
      <c r="D12" s="258"/>
      <c r="E12" s="142"/>
      <c r="F12" s="142"/>
      <c r="H12" s="72" t="s">
        <v>659</v>
      </c>
      <c r="I12" s="39"/>
      <c r="J12" s="39"/>
      <c r="K12" s="39"/>
      <c r="L12" s="39"/>
      <c r="M12" s="39"/>
      <c r="N12" s="39"/>
      <c r="O12" s="39"/>
    </row>
    <row r="13" spans="1:15" ht="12.75" customHeight="1" x14ac:dyDescent="0.55000000000000004">
      <c r="A13" s="6"/>
      <c r="B13" s="81" t="s">
        <v>672</v>
      </c>
      <c r="C13" s="81" t="s">
        <v>673</v>
      </c>
      <c r="D13" s="258"/>
      <c r="E13" s="142"/>
      <c r="F13" s="142"/>
      <c r="H13" s="72" t="s">
        <v>659</v>
      </c>
      <c r="I13" s="39"/>
      <c r="J13" s="39"/>
      <c r="K13" s="39"/>
      <c r="L13" s="39"/>
      <c r="M13" s="39"/>
      <c r="N13" s="39"/>
      <c r="O13" s="39"/>
    </row>
    <row r="14" spans="1:15" ht="12.75" customHeight="1" x14ac:dyDescent="0.55000000000000004">
      <c r="A14" s="6"/>
      <c r="B14" s="81" t="s">
        <v>674</v>
      </c>
      <c r="C14" s="81" t="s">
        <v>675</v>
      </c>
      <c r="D14" s="258"/>
      <c r="E14" s="142"/>
      <c r="F14" s="142"/>
      <c r="H14" s="72" t="s">
        <v>659</v>
      </c>
      <c r="I14" s="39"/>
      <c r="J14" s="39"/>
      <c r="K14" s="39"/>
      <c r="L14" s="39"/>
      <c r="M14" s="39"/>
      <c r="N14" s="39"/>
      <c r="O14" s="39"/>
    </row>
    <row r="15" spans="1:15" ht="12.75" customHeight="1" x14ac:dyDescent="0.55000000000000004">
      <c r="A15" s="6"/>
      <c r="B15" s="81" t="s">
        <v>676</v>
      </c>
      <c r="C15" s="81" t="s">
        <v>677</v>
      </c>
      <c r="D15" s="258"/>
      <c r="E15" s="142"/>
      <c r="F15" s="142"/>
      <c r="H15" s="72" t="s">
        <v>659</v>
      </c>
      <c r="I15" s="39"/>
      <c r="J15" s="39"/>
      <c r="K15" s="39"/>
      <c r="L15" s="39"/>
      <c r="M15" s="39"/>
      <c r="N15" s="39"/>
      <c r="O15" s="39"/>
    </row>
    <row r="16" spans="1:15" ht="12.75" customHeight="1" x14ac:dyDescent="0.55000000000000004">
      <c r="A16" s="6"/>
      <c r="B16" s="81" t="s">
        <v>678</v>
      </c>
      <c r="C16" s="81" t="s">
        <v>679</v>
      </c>
      <c r="D16" s="258"/>
      <c r="E16" s="142"/>
      <c r="F16" s="142"/>
      <c r="H16" s="72" t="s">
        <v>659</v>
      </c>
      <c r="I16" s="39"/>
      <c r="J16" s="39"/>
      <c r="K16" s="39"/>
      <c r="L16" s="39"/>
      <c r="M16" s="39"/>
      <c r="N16" s="39"/>
      <c r="O16" s="39"/>
    </row>
    <row r="17" spans="1:15" ht="12.75" customHeight="1" x14ac:dyDescent="0.55000000000000004">
      <c r="A17" s="6"/>
      <c r="B17" s="81" t="s">
        <v>680</v>
      </c>
      <c r="C17" s="81" t="s">
        <v>681</v>
      </c>
      <c r="D17" s="258"/>
      <c r="E17" s="142"/>
      <c r="F17" s="142"/>
      <c r="H17" s="72" t="s">
        <v>659</v>
      </c>
      <c r="I17" s="39"/>
      <c r="J17" s="39"/>
      <c r="K17" s="39"/>
      <c r="L17" s="39"/>
      <c r="M17" s="39"/>
      <c r="N17" s="39"/>
      <c r="O17" s="39"/>
    </row>
    <row r="18" spans="1:15" ht="12.75" customHeight="1" x14ac:dyDescent="0.55000000000000004">
      <c r="A18" s="6" t="s">
        <v>682</v>
      </c>
      <c r="B18" s="81" t="s">
        <v>683</v>
      </c>
      <c r="C18" s="81" t="s">
        <v>684</v>
      </c>
      <c r="D18" s="258"/>
      <c r="E18" s="142"/>
      <c r="F18" s="260"/>
      <c r="H18" s="72" t="s">
        <v>659</v>
      </c>
      <c r="I18" s="39"/>
      <c r="J18" s="39"/>
      <c r="K18" s="39"/>
      <c r="L18" s="39"/>
      <c r="M18" s="39"/>
      <c r="N18" s="39"/>
      <c r="O18" s="39"/>
    </row>
    <row r="19" spans="1:15" ht="12.75" customHeight="1" x14ac:dyDescent="0.55000000000000004">
      <c r="A19" s="6"/>
      <c r="B19" s="81" t="s">
        <v>685</v>
      </c>
      <c r="C19" s="81" t="s">
        <v>684</v>
      </c>
      <c r="D19" s="258"/>
      <c r="E19" s="142"/>
      <c r="F19" s="260"/>
      <c r="H19" s="72" t="s">
        <v>659</v>
      </c>
      <c r="I19" s="39"/>
      <c r="J19" s="39"/>
      <c r="K19" s="39"/>
      <c r="L19" s="39"/>
      <c r="M19" s="39"/>
      <c r="N19" s="39"/>
      <c r="O19" s="39"/>
    </row>
    <row r="20" spans="1:15" ht="12.75" customHeight="1" x14ac:dyDescent="0.55000000000000004">
      <c r="A20" s="6"/>
      <c r="B20" s="81" t="s">
        <v>686</v>
      </c>
      <c r="C20" s="81" t="s">
        <v>684</v>
      </c>
      <c r="D20" s="258"/>
      <c r="E20" s="142"/>
      <c r="F20" s="260"/>
      <c r="H20" s="72" t="s">
        <v>659</v>
      </c>
      <c r="I20" s="39"/>
      <c r="J20" s="39"/>
      <c r="K20" s="39"/>
      <c r="L20" s="39"/>
      <c r="M20" s="39"/>
      <c r="N20" s="39"/>
      <c r="O20" s="39"/>
    </row>
    <row r="21" spans="1:15" ht="12.75" customHeight="1" x14ac:dyDescent="0.55000000000000004">
      <c r="A21" s="6"/>
      <c r="B21" s="81" t="s">
        <v>687</v>
      </c>
      <c r="C21" s="81" t="s">
        <v>684</v>
      </c>
      <c r="D21" s="258"/>
      <c r="E21" s="142"/>
      <c r="F21" s="260"/>
      <c r="H21" s="72" t="s">
        <v>659</v>
      </c>
      <c r="I21" s="39"/>
      <c r="J21" s="39"/>
      <c r="K21" s="39"/>
      <c r="L21" s="39"/>
      <c r="M21" s="39"/>
      <c r="N21" s="39"/>
      <c r="O21" s="39"/>
    </row>
    <row r="22" spans="1:15" ht="12.75" customHeight="1" x14ac:dyDescent="0.55000000000000004">
      <c r="A22" s="6"/>
      <c r="B22" s="81" t="s">
        <v>688</v>
      </c>
      <c r="C22" s="81" t="s">
        <v>684</v>
      </c>
      <c r="D22" s="258"/>
      <c r="E22" s="142"/>
      <c r="F22" s="260"/>
      <c r="H22" s="72" t="s">
        <v>659</v>
      </c>
      <c r="I22" s="39"/>
      <c r="J22" s="39"/>
      <c r="K22" s="39"/>
      <c r="L22" s="39"/>
      <c r="M22" s="39"/>
      <c r="N22" s="39"/>
      <c r="O22" s="39"/>
    </row>
    <row r="23" spans="1:15" ht="12.75" customHeight="1" x14ac:dyDescent="0.55000000000000004">
      <c r="A23" s="6"/>
      <c r="B23" s="81" t="s">
        <v>689</v>
      </c>
      <c r="C23" s="81" t="s">
        <v>690</v>
      </c>
      <c r="D23" s="258"/>
      <c r="E23" s="142"/>
      <c r="F23" s="260"/>
      <c r="H23" s="72" t="s">
        <v>659</v>
      </c>
      <c r="I23" s="39"/>
      <c r="J23" s="39"/>
      <c r="K23" s="39"/>
      <c r="L23" s="39"/>
      <c r="M23" s="39"/>
      <c r="N23" s="39"/>
      <c r="O23" s="39"/>
    </row>
    <row r="24" spans="1:15" ht="12.75" customHeight="1" x14ac:dyDescent="0.55000000000000004">
      <c r="A24" s="6"/>
      <c r="B24" s="81" t="s">
        <v>691</v>
      </c>
      <c r="C24" s="81" t="s">
        <v>661</v>
      </c>
      <c r="D24" s="258"/>
      <c r="E24" s="142"/>
      <c r="F24" s="260"/>
      <c r="H24" s="72" t="s">
        <v>659</v>
      </c>
      <c r="I24" s="39"/>
      <c r="J24" s="39"/>
      <c r="K24" s="39"/>
      <c r="L24" s="39"/>
      <c r="M24" s="39"/>
      <c r="N24" s="39"/>
      <c r="O24" s="39"/>
    </row>
    <row r="25" spans="1:15" ht="12.75" customHeight="1" x14ac:dyDescent="0.55000000000000004">
      <c r="A25" s="6"/>
      <c r="B25" s="81" t="s">
        <v>692</v>
      </c>
      <c r="C25" s="81" t="s">
        <v>693</v>
      </c>
      <c r="D25" s="258"/>
      <c r="E25" s="142"/>
      <c r="F25" s="260"/>
      <c r="H25" s="72"/>
      <c r="I25" s="39"/>
      <c r="J25" s="39"/>
      <c r="K25" s="39"/>
      <c r="L25" s="39"/>
      <c r="M25" s="39"/>
      <c r="N25" s="39"/>
      <c r="O25" s="39"/>
    </row>
    <row r="26" spans="1:15" ht="12.75" customHeight="1" x14ac:dyDescent="0.55000000000000004">
      <c r="A26" s="6"/>
      <c r="B26" s="81" t="s">
        <v>694</v>
      </c>
      <c r="C26" s="81" t="s">
        <v>695</v>
      </c>
      <c r="D26" s="258"/>
      <c r="E26" s="142"/>
      <c r="F26" s="260"/>
      <c r="H26" s="72"/>
      <c r="I26" s="39"/>
      <c r="J26" s="39"/>
      <c r="K26" s="39"/>
      <c r="L26" s="39"/>
      <c r="M26" s="39"/>
      <c r="N26" s="39"/>
      <c r="O26" s="39"/>
    </row>
    <row r="27" spans="1:15" ht="12.75" customHeight="1" x14ac:dyDescent="0.55000000000000004">
      <c r="A27" s="6"/>
      <c r="B27" s="81" t="s">
        <v>696</v>
      </c>
      <c r="C27" s="81" t="s">
        <v>697</v>
      </c>
      <c r="D27" s="258"/>
      <c r="E27" s="142"/>
      <c r="F27" s="260"/>
      <c r="H27" s="72"/>
      <c r="I27" s="39"/>
      <c r="J27" s="39"/>
      <c r="K27" s="39"/>
      <c r="L27" s="39"/>
      <c r="M27" s="39"/>
      <c r="N27" s="39"/>
      <c r="O27" s="39"/>
    </row>
    <row r="28" spans="1:15" ht="12.75" customHeight="1" x14ac:dyDescent="0.55000000000000004">
      <c r="A28" s="6"/>
      <c r="B28" s="81" t="s">
        <v>698</v>
      </c>
      <c r="C28" s="81" t="s">
        <v>675</v>
      </c>
      <c r="D28" s="258"/>
      <c r="E28" s="142"/>
      <c r="F28" s="260"/>
      <c r="H28" s="72"/>
      <c r="I28" s="39"/>
      <c r="J28" s="39"/>
      <c r="K28" s="39"/>
      <c r="L28" s="39"/>
      <c r="M28" s="39"/>
      <c r="N28" s="39"/>
      <c r="O28" s="39"/>
    </row>
    <row r="29" spans="1:15" ht="12.75" customHeight="1" x14ac:dyDescent="0.55000000000000004">
      <c r="A29" s="6"/>
      <c r="B29" s="81" t="s">
        <v>699</v>
      </c>
      <c r="C29" s="81" t="s">
        <v>657</v>
      </c>
      <c r="D29" s="258"/>
      <c r="E29" s="142"/>
      <c r="F29" s="260"/>
      <c r="H29" s="72"/>
      <c r="I29" s="39"/>
      <c r="J29" s="39"/>
      <c r="K29" s="39"/>
      <c r="L29" s="39"/>
      <c r="M29" s="39"/>
      <c r="N29" s="39"/>
      <c r="O29" s="39"/>
    </row>
    <row r="30" spans="1:15" ht="12.75" customHeight="1" x14ac:dyDescent="0.55000000000000004">
      <c r="A30" s="6"/>
      <c r="B30" s="81" t="s">
        <v>700</v>
      </c>
      <c r="C30" s="81" t="s">
        <v>701</v>
      </c>
      <c r="D30" s="258"/>
      <c r="E30" s="142"/>
      <c r="F30" s="260"/>
      <c r="H30" s="72"/>
      <c r="I30" s="39"/>
      <c r="J30" s="39"/>
      <c r="K30" s="39"/>
      <c r="L30" s="39"/>
      <c r="M30" s="39"/>
      <c r="N30" s="39"/>
      <c r="O30" s="39"/>
    </row>
    <row r="31" spans="1:15" ht="12.75" customHeight="1" x14ac:dyDescent="0.55000000000000004">
      <c r="A31" s="6"/>
      <c r="B31" s="81" t="s">
        <v>702</v>
      </c>
      <c r="C31" s="81" t="s">
        <v>703</v>
      </c>
      <c r="D31" s="258"/>
      <c r="E31" s="142"/>
      <c r="F31" s="260"/>
      <c r="H31" s="72"/>
      <c r="I31" s="39"/>
      <c r="J31" s="39"/>
      <c r="K31" s="39"/>
      <c r="L31" s="39"/>
      <c r="M31" s="39"/>
      <c r="N31" s="39"/>
      <c r="O31" s="39"/>
    </row>
    <row r="32" spans="1:15" ht="12.75" customHeight="1" x14ac:dyDescent="0.55000000000000004">
      <c r="A32" s="6"/>
      <c r="B32" s="81" t="s">
        <v>704</v>
      </c>
      <c r="C32" s="81" t="s">
        <v>705</v>
      </c>
      <c r="D32" s="258"/>
      <c r="E32" s="142"/>
      <c r="F32" s="260"/>
      <c r="H32" s="72" t="s">
        <v>659</v>
      </c>
      <c r="I32" s="39"/>
      <c r="J32" s="39"/>
      <c r="K32" s="39"/>
      <c r="L32" s="39"/>
      <c r="M32" s="39"/>
      <c r="N32" s="39"/>
      <c r="O32" s="39"/>
    </row>
    <row r="33" spans="1:15" ht="12.75" customHeight="1" x14ac:dyDescent="0.55000000000000004">
      <c r="A33" s="6"/>
      <c r="B33" s="81" t="s">
        <v>706</v>
      </c>
      <c r="C33" s="81" t="s">
        <v>707</v>
      </c>
      <c r="D33" s="258"/>
      <c r="E33" s="142"/>
      <c r="F33" s="260"/>
      <c r="H33" s="72" t="s">
        <v>659</v>
      </c>
      <c r="I33" s="39"/>
      <c r="J33" s="39"/>
      <c r="K33" s="39"/>
      <c r="L33" s="39"/>
      <c r="M33" s="39"/>
      <c r="N33" s="39"/>
      <c r="O33" s="39"/>
    </row>
    <row r="34" spans="1:15" ht="12.75" customHeight="1" x14ac:dyDescent="0.55000000000000004">
      <c r="A34" s="6"/>
      <c r="B34" s="81" t="s">
        <v>708</v>
      </c>
      <c r="C34" s="81" t="s">
        <v>709</v>
      </c>
      <c r="D34" s="258"/>
      <c r="E34" s="142"/>
      <c r="F34" s="260"/>
      <c r="H34" s="72" t="s">
        <v>659</v>
      </c>
      <c r="I34" s="39"/>
      <c r="J34" s="39"/>
      <c r="K34" s="39"/>
      <c r="L34" s="39"/>
      <c r="M34" s="39"/>
      <c r="N34" s="39"/>
      <c r="O34" s="39"/>
    </row>
    <row r="35" spans="1:15" ht="12.75" customHeight="1" x14ac:dyDescent="0.55000000000000004">
      <c r="A35" s="6"/>
      <c r="B35" s="81" t="s">
        <v>710</v>
      </c>
      <c r="C35" s="81" t="s">
        <v>711</v>
      </c>
      <c r="D35" s="258"/>
      <c r="E35" s="142"/>
      <c r="F35" s="260"/>
      <c r="H35" s="72" t="s">
        <v>659</v>
      </c>
      <c r="I35" s="39"/>
      <c r="J35" s="39"/>
      <c r="K35" s="39"/>
      <c r="L35" s="39"/>
      <c r="M35" s="39"/>
      <c r="N35" s="39"/>
      <c r="O35" s="39"/>
    </row>
    <row r="36" spans="1:15" ht="12.75" customHeight="1" x14ac:dyDescent="0.55000000000000004">
      <c r="A36" s="6"/>
      <c r="B36" s="81" t="s">
        <v>712</v>
      </c>
      <c r="C36" s="81" t="s">
        <v>713</v>
      </c>
      <c r="D36" s="258"/>
      <c r="E36" s="142"/>
      <c r="F36" s="260"/>
      <c r="H36" s="72"/>
      <c r="I36" s="39"/>
      <c r="J36" s="39"/>
      <c r="K36" s="39"/>
      <c r="L36" s="39"/>
      <c r="M36" s="39"/>
      <c r="N36" s="39"/>
      <c r="O36" s="39"/>
    </row>
    <row r="37" spans="1:15" ht="12.75" customHeight="1" x14ac:dyDescent="0.55000000000000004">
      <c r="A37" s="6"/>
      <c r="B37" s="81" t="s">
        <v>714</v>
      </c>
      <c r="C37" s="81" t="s">
        <v>715</v>
      </c>
      <c r="D37" s="258"/>
      <c r="E37" s="142"/>
      <c r="F37" s="260"/>
      <c r="H37" s="72"/>
      <c r="I37" s="39"/>
      <c r="J37" s="39"/>
      <c r="K37" s="39"/>
      <c r="L37" s="39"/>
      <c r="M37" s="39"/>
      <c r="N37" s="39"/>
      <c r="O37" s="39"/>
    </row>
    <row r="38" spans="1:15" ht="12.75" customHeight="1" x14ac:dyDescent="0.55000000000000004">
      <c r="A38" s="6"/>
      <c r="B38" s="81" t="s">
        <v>716</v>
      </c>
      <c r="C38" s="81" t="s">
        <v>717</v>
      </c>
      <c r="D38" s="258"/>
      <c r="E38" s="142"/>
      <c r="F38" s="260"/>
      <c r="H38" s="72"/>
      <c r="I38" s="39"/>
      <c r="J38" s="39"/>
      <c r="K38" s="39"/>
      <c r="L38" s="39"/>
      <c r="M38" s="39"/>
      <c r="N38" s="39"/>
      <c r="O38" s="39"/>
    </row>
    <row r="39" spans="1:15" ht="12.75" customHeight="1" x14ac:dyDescent="0.55000000000000004">
      <c r="A39" s="6"/>
      <c r="B39" s="81" t="s">
        <v>718</v>
      </c>
      <c r="C39" s="81" t="s">
        <v>719</v>
      </c>
      <c r="D39" s="258"/>
      <c r="E39" s="142"/>
      <c r="F39" s="260"/>
      <c r="H39" s="72" t="s">
        <v>659</v>
      </c>
      <c r="I39" s="39"/>
      <c r="J39" s="39"/>
      <c r="K39" s="39"/>
      <c r="L39" s="39"/>
      <c r="M39" s="39"/>
      <c r="N39" s="39"/>
      <c r="O39" s="39"/>
    </row>
    <row r="40" spans="1:15" ht="12.75" customHeight="1" x14ac:dyDescent="0.55000000000000004">
      <c r="A40" s="6"/>
      <c r="B40" s="81" t="s">
        <v>720</v>
      </c>
      <c r="C40" s="81"/>
      <c r="D40" s="261"/>
      <c r="E40" s="143"/>
      <c r="F40" s="262"/>
      <c r="H40" s="72" t="s">
        <v>659</v>
      </c>
      <c r="I40" s="39"/>
      <c r="J40" s="39"/>
      <c r="K40" s="39"/>
      <c r="L40" s="39"/>
      <c r="M40" s="39"/>
      <c r="N40" s="39"/>
      <c r="O40" s="39"/>
    </row>
    <row r="41" spans="1:15" ht="12.75" customHeight="1" x14ac:dyDescent="0.55000000000000004">
      <c r="A41" s="39"/>
      <c r="B41" s="39"/>
      <c r="C41" s="39"/>
      <c r="D41" s="263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 x14ac:dyDescent="0.55000000000000004">
      <c r="A42" s="76" t="s">
        <v>721</v>
      </c>
      <c r="B42" s="76" t="s">
        <v>722</v>
      </c>
      <c r="C42" s="76" t="s">
        <v>723</v>
      </c>
      <c r="D42" s="76" t="s">
        <v>103</v>
      </c>
      <c r="E42" s="264"/>
      <c r="F42" s="264"/>
      <c r="G42" s="264"/>
      <c r="H42" s="76"/>
      <c r="I42" s="76"/>
      <c r="J42" s="76"/>
      <c r="K42" s="76"/>
      <c r="L42" s="76"/>
      <c r="M42" s="76"/>
      <c r="N42" s="76"/>
      <c r="O42" s="76"/>
    </row>
    <row r="43" spans="1:15" ht="37.5" x14ac:dyDescent="0.55000000000000004">
      <c r="A43" s="6" t="s">
        <v>724</v>
      </c>
      <c r="B43" s="81" t="s">
        <v>34</v>
      </c>
      <c r="C43" s="81" t="s">
        <v>656</v>
      </c>
      <c r="D43" s="128"/>
      <c r="E43" s="129"/>
      <c r="F43" s="265"/>
      <c r="G43" s="266" t="s">
        <v>725</v>
      </c>
      <c r="H43" s="72" t="s">
        <v>659</v>
      </c>
      <c r="I43" s="39"/>
      <c r="J43" s="39"/>
      <c r="K43" s="39"/>
      <c r="L43" s="39"/>
      <c r="M43" s="39"/>
      <c r="N43" s="39"/>
      <c r="O43" s="39"/>
    </row>
    <row r="44" spans="1:15" ht="12.75" customHeight="1" x14ac:dyDescent="0.55000000000000004">
      <c r="A44" s="6"/>
      <c r="B44" s="81" t="s">
        <v>670</v>
      </c>
      <c r="C44" s="81" t="s">
        <v>670</v>
      </c>
      <c r="D44" s="130"/>
      <c r="E44" s="131"/>
      <c r="F44" s="267"/>
      <c r="H44" s="72" t="s">
        <v>659</v>
      </c>
      <c r="I44" s="39"/>
      <c r="J44" s="39"/>
      <c r="K44" s="39"/>
      <c r="L44" s="39"/>
      <c r="M44" s="39"/>
      <c r="N44" s="39"/>
      <c r="O44" s="39"/>
    </row>
    <row r="45" spans="1:15" ht="12.75" customHeight="1" x14ac:dyDescent="0.55000000000000004">
      <c r="A45" s="6"/>
      <c r="B45" s="81" t="s">
        <v>726</v>
      </c>
      <c r="C45" s="81" t="s">
        <v>727</v>
      </c>
      <c r="D45" s="130"/>
      <c r="E45" s="131"/>
      <c r="F45" s="267"/>
      <c r="H45" s="72" t="s">
        <v>659</v>
      </c>
      <c r="I45" s="39"/>
      <c r="J45" s="39"/>
      <c r="K45" s="39"/>
      <c r="L45" s="39"/>
      <c r="M45" s="39"/>
      <c r="N45" s="39"/>
      <c r="O45" s="39"/>
    </row>
    <row r="46" spans="1:15" ht="12.75" customHeight="1" x14ac:dyDescent="0.55000000000000004">
      <c r="A46" s="6"/>
      <c r="B46" s="81" t="s">
        <v>32</v>
      </c>
      <c r="C46" s="81" t="s">
        <v>728</v>
      </c>
      <c r="D46" s="133"/>
      <c r="E46" s="134"/>
      <c r="F46" s="268"/>
      <c r="H46" s="72" t="s">
        <v>659</v>
      </c>
      <c r="I46" s="39"/>
      <c r="J46" s="39"/>
      <c r="K46" s="39"/>
      <c r="L46" s="39"/>
      <c r="M46" s="39"/>
      <c r="N46" s="39"/>
      <c r="O46" s="39"/>
    </row>
    <row r="47" spans="1:15" ht="12.75" customHeight="1" x14ac:dyDescent="0.55000000000000004">
      <c r="A47" s="257"/>
      <c r="B47" s="39"/>
      <c r="C47" s="39"/>
      <c r="D47" s="39"/>
      <c r="E47" s="39"/>
      <c r="F47" s="39"/>
      <c r="H47" s="39"/>
      <c r="I47" s="39"/>
      <c r="J47" s="39"/>
      <c r="K47" s="39"/>
      <c r="L47" s="39"/>
      <c r="M47" s="39"/>
      <c r="N47" s="39"/>
      <c r="O47" s="39"/>
    </row>
    <row r="48" spans="1:15" ht="37.5" x14ac:dyDescent="0.55000000000000004">
      <c r="A48" s="76" t="s">
        <v>729</v>
      </c>
      <c r="B48" s="264"/>
      <c r="C48" s="76" t="s">
        <v>730</v>
      </c>
      <c r="D48" s="264"/>
      <c r="E48" s="264" t="s">
        <v>731</v>
      </c>
      <c r="F48" s="264"/>
      <c r="G48" s="264"/>
      <c r="H48" s="76"/>
      <c r="I48" s="76"/>
      <c r="J48" s="76"/>
      <c r="K48" s="76"/>
      <c r="L48" s="76"/>
      <c r="M48" s="76"/>
      <c r="N48" s="76"/>
      <c r="O48" s="76"/>
    </row>
    <row r="49" spans="1:15" ht="37.5" x14ac:dyDescent="0.55000000000000004">
      <c r="A49" s="257" t="s">
        <v>732</v>
      </c>
      <c r="B49" s="81" t="s">
        <v>655</v>
      </c>
      <c r="C49" s="269"/>
      <c r="D49" s="270"/>
      <c r="E49" s="271"/>
      <c r="F49" s="272"/>
      <c r="G49" s="266" t="s">
        <v>733</v>
      </c>
      <c r="H49" s="72" t="s">
        <v>659</v>
      </c>
      <c r="I49" s="39"/>
      <c r="J49" s="39"/>
      <c r="K49" s="39"/>
      <c r="L49" s="39"/>
      <c r="M49" s="39"/>
      <c r="N49" s="39"/>
      <c r="O49" s="39"/>
    </row>
    <row r="50" spans="1:15" ht="12.75" customHeight="1" x14ac:dyDescent="0.55000000000000004">
      <c r="A50" s="72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 x14ac:dyDescent="0.55000000000000004">
      <c r="A51" s="76" t="s">
        <v>734</v>
      </c>
      <c r="B51" s="76" t="s">
        <v>651</v>
      </c>
      <c r="C51" s="76"/>
      <c r="D51" s="78"/>
      <c r="E51" s="76" t="s">
        <v>735</v>
      </c>
      <c r="F51" s="76"/>
      <c r="G51" s="264"/>
      <c r="H51" s="78"/>
      <c r="I51" s="78"/>
      <c r="J51" s="78"/>
      <c r="K51" s="78"/>
      <c r="L51" s="78"/>
      <c r="M51" s="78"/>
      <c r="N51" s="78"/>
      <c r="O51" s="78"/>
    </row>
    <row r="52" spans="1:15" ht="12.75" customHeight="1" x14ac:dyDescent="0.55000000000000004">
      <c r="A52" s="6" t="s">
        <v>736</v>
      </c>
      <c r="B52" s="81" t="s">
        <v>737</v>
      </c>
      <c r="C52" s="273" t="s">
        <v>738</v>
      </c>
      <c r="D52" s="274"/>
      <c r="E52" s="232"/>
      <c r="F52" s="275"/>
      <c r="G52" s="39"/>
      <c r="H52" s="39">
        <v>40</v>
      </c>
      <c r="I52" s="72" t="s">
        <v>739</v>
      </c>
      <c r="K52" s="39"/>
      <c r="L52" s="39"/>
      <c r="M52" s="39"/>
      <c r="N52" s="39"/>
      <c r="O52" s="39"/>
    </row>
    <row r="53" spans="1:15" ht="12.75" customHeight="1" x14ac:dyDescent="0.55000000000000004">
      <c r="A53" s="6"/>
      <c r="B53" s="81" t="s">
        <v>740</v>
      </c>
      <c r="C53" s="273" t="s">
        <v>738</v>
      </c>
      <c r="D53" s="274"/>
      <c r="E53" s="234"/>
      <c r="F53" s="276"/>
      <c r="G53" s="39"/>
      <c r="H53" s="39">
        <v>40</v>
      </c>
      <c r="I53" s="72" t="s">
        <v>739</v>
      </c>
      <c r="K53" s="39"/>
      <c r="L53" s="39"/>
      <c r="M53" s="39"/>
      <c r="N53" s="39"/>
      <c r="O53" s="39"/>
    </row>
    <row r="54" spans="1:15" ht="12.75" customHeight="1" x14ac:dyDescent="0.55000000000000004">
      <c r="A54" s="6"/>
      <c r="B54" s="81" t="s">
        <v>741</v>
      </c>
      <c r="C54" s="273" t="s">
        <v>738</v>
      </c>
      <c r="D54" s="274"/>
      <c r="E54" s="234"/>
      <c r="F54" s="276"/>
      <c r="G54" s="39"/>
      <c r="H54" s="39">
        <v>40</v>
      </c>
      <c r="I54" s="72" t="s">
        <v>739</v>
      </c>
      <c r="K54" s="39"/>
      <c r="L54" s="39"/>
      <c r="M54" s="39"/>
      <c r="N54" s="39"/>
      <c r="O54" s="39"/>
    </row>
    <row r="55" spans="1:15" ht="12.75" customHeight="1" x14ac:dyDescent="0.55000000000000004">
      <c r="A55" s="6"/>
      <c r="B55" s="81" t="s">
        <v>742</v>
      </c>
      <c r="C55" s="273" t="s">
        <v>738</v>
      </c>
      <c r="D55" s="274"/>
      <c r="E55" s="234"/>
      <c r="F55" s="276"/>
      <c r="G55" s="39"/>
      <c r="H55" s="39">
        <v>40</v>
      </c>
      <c r="I55" s="72" t="s">
        <v>739</v>
      </c>
      <c r="K55" s="39"/>
      <c r="L55" s="39"/>
      <c r="M55" s="39"/>
      <c r="N55" s="39"/>
      <c r="O55" s="39"/>
    </row>
    <row r="56" spans="1:15" ht="12.75" customHeight="1" x14ac:dyDescent="0.55000000000000004">
      <c r="A56" s="6"/>
      <c r="B56" s="81" t="s">
        <v>743</v>
      </c>
      <c r="C56" s="273" t="s">
        <v>738</v>
      </c>
      <c r="D56" s="274"/>
      <c r="E56" s="235"/>
      <c r="F56" s="277"/>
      <c r="G56" s="39"/>
      <c r="H56" s="39">
        <v>40</v>
      </c>
      <c r="I56" s="72" t="s">
        <v>739</v>
      </c>
      <c r="K56" s="39"/>
      <c r="L56" s="39"/>
      <c r="M56" s="39"/>
      <c r="N56" s="39"/>
      <c r="O56" s="39"/>
    </row>
    <row r="57" spans="1:15" ht="12.75" customHeight="1" x14ac:dyDescent="0.55000000000000004">
      <c r="A57" s="43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 ht="20.25" customHeight="1" x14ac:dyDescent="0.55000000000000004">
      <c r="A58" s="120" t="s">
        <v>744</v>
      </c>
      <c r="B58" s="120" t="s">
        <v>745</v>
      </c>
      <c r="C58" s="278"/>
      <c r="D58" s="278"/>
      <c r="E58" s="120" t="s">
        <v>746</v>
      </c>
      <c r="F58" s="120"/>
      <c r="G58" s="278"/>
      <c r="H58" s="278"/>
      <c r="I58" s="278"/>
      <c r="J58" s="278"/>
      <c r="K58" s="278"/>
      <c r="L58" s="278"/>
      <c r="M58" s="278"/>
      <c r="N58" s="278"/>
      <c r="O58" s="278"/>
    </row>
    <row r="59" spans="1:15" x14ac:dyDescent="0.55000000000000004">
      <c r="A59" s="5" t="s">
        <v>747</v>
      </c>
      <c r="B59" s="125" t="s">
        <v>748</v>
      </c>
      <c r="C59" s="125"/>
      <c r="D59" s="39"/>
      <c r="E59" s="39"/>
      <c r="F59" s="39"/>
      <c r="H59" s="39"/>
      <c r="I59" s="39"/>
      <c r="J59" s="39"/>
      <c r="K59" s="39"/>
      <c r="L59" s="39"/>
      <c r="M59" s="39"/>
      <c r="N59" s="39"/>
    </row>
    <row r="60" spans="1:15" ht="37.5" x14ac:dyDescent="0.55000000000000004">
      <c r="A60" s="5"/>
      <c r="B60" s="93" t="s">
        <v>749</v>
      </c>
      <c r="C60" s="279"/>
      <c r="D60" s="81"/>
      <c r="E60" s="280"/>
      <c r="F60" s="281"/>
      <c r="G60" s="282" t="s">
        <v>750</v>
      </c>
      <c r="H60" s="154">
        <v>19</v>
      </c>
      <c r="I60" s="283" t="s">
        <v>108</v>
      </c>
      <c r="J60" s="284"/>
      <c r="K60" s="39"/>
      <c r="L60" s="39"/>
      <c r="M60" s="39"/>
      <c r="N60" s="285"/>
    </row>
    <row r="61" spans="1:15" ht="12.75" customHeight="1" x14ac:dyDescent="0.55000000000000004">
      <c r="A61" s="5"/>
      <c r="B61" s="93" t="s">
        <v>751</v>
      </c>
      <c r="C61" s="279"/>
      <c r="D61" s="81"/>
      <c r="E61" s="142"/>
      <c r="F61" s="260"/>
      <c r="G61" s="259" t="s">
        <v>89</v>
      </c>
      <c r="H61" s="154">
        <v>19</v>
      </c>
      <c r="I61" s="283" t="s">
        <v>108</v>
      </c>
      <c r="J61" s="39"/>
      <c r="K61" s="39"/>
      <c r="L61" s="39"/>
      <c r="M61" s="39"/>
      <c r="N61" s="39"/>
    </row>
    <row r="62" spans="1:15" ht="12.75" customHeight="1" x14ac:dyDescent="0.55000000000000004">
      <c r="A62" s="5"/>
      <c r="B62" s="93" t="s">
        <v>752</v>
      </c>
      <c r="C62" s="279"/>
      <c r="D62" s="81"/>
      <c r="E62" s="142"/>
      <c r="F62" s="260"/>
      <c r="H62" s="154">
        <v>19</v>
      </c>
      <c r="I62" s="283" t="s">
        <v>108</v>
      </c>
      <c r="J62" s="39"/>
      <c r="K62" s="39"/>
      <c r="L62" s="39"/>
      <c r="M62" s="39"/>
      <c r="N62" s="39"/>
    </row>
    <row r="63" spans="1:15" ht="12.75" customHeight="1" x14ac:dyDescent="0.55000000000000004">
      <c r="A63" s="5"/>
      <c r="B63" s="93" t="s">
        <v>753</v>
      </c>
      <c r="C63" s="279"/>
      <c r="D63" s="81"/>
      <c r="E63" s="142"/>
      <c r="F63" s="260"/>
      <c r="G63" s="286"/>
      <c r="H63" s="154">
        <v>19</v>
      </c>
      <c r="I63" s="283" t="s">
        <v>108</v>
      </c>
      <c r="J63" s="39"/>
      <c r="K63" s="39"/>
      <c r="L63" s="39"/>
      <c r="M63" s="39"/>
      <c r="N63" s="39"/>
    </row>
    <row r="64" spans="1:15" ht="12.75" customHeight="1" x14ac:dyDescent="0.55000000000000004">
      <c r="A64" s="5"/>
      <c r="B64" s="93" t="s">
        <v>754</v>
      </c>
      <c r="C64" s="279"/>
      <c r="D64" s="81"/>
      <c r="E64" s="142"/>
      <c r="F64" s="260"/>
      <c r="H64" s="154">
        <v>19</v>
      </c>
      <c r="I64" s="283" t="s">
        <v>108</v>
      </c>
      <c r="J64" s="39"/>
      <c r="K64" s="39"/>
      <c r="L64" s="39"/>
      <c r="M64" s="39"/>
      <c r="N64" s="39"/>
    </row>
    <row r="65" spans="1:15" ht="12.75" customHeight="1" x14ac:dyDescent="0.55000000000000004">
      <c r="A65" s="5"/>
      <c r="B65" s="93" t="s">
        <v>755</v>
      </c>
      <c r="C65" s="279"/>
      <c r="D65" s="81"/>
      <c r="E65" s="142"/>
      <c r="F65" s="260"/>
      <c r="H65" s="154">
        <v>19</v>
      </c>
      <c r="I65" s="283" t="s">
        <v>108</v>
      </c>
      <c r="J65" s="39"/>
      <c r="K65" s="39"/>
      <c r="L65" s="39"/>
      <c r="M65" s="39"/>
      <c r="N65" s="39"/>
    </row>
    <row r="66" spans="1:15" ht="12.75" customHeight="1" x14ac:dyDescent="0.55000000000000004">
      <c r="A66" s="5"/>
      <c r="B66" s="93" t="s">
        <v>756</v>
      </c>
      <c r="C66" s="279"/>
      <c r="D66" s="81"/>
      <c r="E66" s="142"/>
      <c r="F66" s="260"/>
      <c r="H66" s="154">
        <v>19</v>
      </c>
      <c r="I66" s="283" t="s">
        <v>108</v>
      </c>
      <c r="J66" s="39"/>
      <c r="K66" s="39"/>
      <c r="L66" s="39"/>
      <c r="M66" s="39"/>
      <c r="N66" s="39"/>
    </row>
    <row r="67" spans="1:15" ht="12.75" customHeight="1" x14ac:dyDescent="0.55000000000000004">
      <c r="A67" s="5"/>
      <c r="B67" s="93" t="s">
        <v>757</v>
      </c>
      <c r="C67" s="279"/>
      <c r="D67" s="81"/>
      <c r="E67" s="142"/>
      <c r="F67" s="260"/>
      <c r="H67" s="154">
        <v>19</v>
      </c>
      <c r="I67" s="283" t="s">
        <v>108</v>
      </c>
      <c r="J67" s="39"/>
      <c r="K67" s="39"/>
      <c r="L67" s="39"/>
      <c r="M67" s="39"/>
      <c r="N67" s="39"/>
    </row>
    <row r="68" spans="1:15" ht="12.75" customHeight="1" x14ac:dyDescent="0.55000000000000004">
      <c r="A68" s="5"/>
      <c r="B68" s="93" t="s">
        <v>758</v>
      </c>
      <c r="C68" s="279"/>
      <c r="D68" s="81"/>
      <c r="E68" s="142"/>
      <c r="F68" s="260"/>
      <c r="H68" s="154">
        <v>19</v>
      </c>
      <c r="I68" s="283" t="s">
        <v>108</v>
      </c>
      <c r="J68" s="39"/>
      <c r="K68" s="39"/>
      <c r="L68" s="39"/>
      <c r="M68" s="39"/>
      <c r="N68" s="39"/>
    </row>
    <row r="69" spans="1:15" ht="12.75" customHeight="1" x14ac:dyDescent="0.55000000000000004">
      <c r="A69" s="5"/>
      <c r="B69" s="93" t="s">
        <v>759</v>
      </c>
      <c r="C69" s="279"/>
      <c r="D69" s="81"/>
      <c r="E69" s="142"/>
      <c r="F69" s="260"/>
      <c r="H69" s="154">
        <v>19</v>
      </c>
      <c r="I69" s="283" t="s">
        <v>108</v>
      </c>
      <c r="J69" s="39"/>
      <c r="K69" s="39"/>
      <c r="L69" s="39"/>
      <c r="M69" s="39"/>
      <c r="N69" s="39"/>
    </row>
    <row r="70" spans="1:15" ht="12.75" customHeight="1" x14ac:dyDescent="0.55000000000000004">
      <c r="A70" s="5"/>
      <c r="B70" s="93" t="s">
        <v>760</v>
      </c>
      <c r="C70" s="279"/>
      <c r="D70" s="81"/>
      <c r="E70" s="142"/>
      <c r="F70" s="260"/>
      <c r="H70" s="154">
        <v>19</v>
      </c>
      <c r="I70" s="283" t="s">
        <v>108</v>
      </c>
      <c r="J70" s="39"/>
      <c r="K70" s="39"/>
      <c r="L70" s="39"/>
      <c r="M70" s="39"/>
      <c r="N70" s="39"/>
    </row>
    <row r="71" spans="1:15" ht="12.75" customHeight="1" x14ac:dyDescent="0.55000000000000004">
      <c r="A71" s="5"/>
      <c r="B71" s="93" t="s">
        <v>761</v>
      </c>
      <c r="C71" s="279"/>
      <c r="D71" s="81"/>
      <c r="E71" s="142"/>
      <c r="F71" s="260"/>
      <c r="H71" s="154">
        <v>19</v>
      </c>
      <c r="I71" s="283" t="s">
        <v>108</v>
      </c>
      <c r="J71" s="39"/>
      <c r="K71" s="39"/>
      <c r="L71" s="39"/>
      <c r="M71" s="39"/>
      <c r="N71" s="39"/>
    </row>
    <row r="72" spans="1:15" ht="12.75" customHeight="1" x14ac:dyDescent="0.55000000000000004">
      <c r="A72" s="5"/>
      <c r="B72" s="93" t="s">
        <v>762</v>
      </c>
      <c r="C72" s="279"/>
      <c r="D72" s="81"/>
      <c r="E72" s="142"/>
      <c r="F72" s="260"/>
      <c r="H72" s="154">
        <v>19</v>
      </c>
      <c r="I72" s="283" t="s">
        <v>108</v>
      </c>
      <c r="J72" s="39"/>
      <c r="K72" s="39"/>
      <c r="L72" s="39"/>
      <c r="M72" s="39"/>
      <c r="N72" s="39"/>
    </row>
    <row r="73" spans="1:15" ht="12.75" customHeight="1" x14ac:dyDescent="0.55000000000000004">
      <c r="A73" s="5"/>
      <c r="B73" s="93" t="s">
        <v>763</v>
      </c>
      <c r="C73" s="279"/>
      <c r="D73" s="81"/>
      <c r="E73" s="142"/>
      <c r="F73" s="260"/>
      <c r="H73" s="154">
        <v>19</v>
      </c>
      <c r="I73" s="283" t="s">
        <v>108</v>
      </c>
      <c r="J73" s="39"/>
      <c r="K73" s="39"/>
      <c r="L73" s="39"/>
      <c r="M73" s="39"/>
      <c r="N73" s="39"/>
    </row>
    <row r="74" spans="1:15" ht="12.75" customHeight="1" x14ac:dyDescent="0.55000000000000004">
      <c r="A74" s="5"/>
      <c r="B74" s="93" t="s">
        <v>764</v>
      </c>
      <c r="C74" s="279"/>
      <c r="D74" s="81"/>
      <c r="E74" s="142"/>
      <c r="F74" s="260"/>
      <c r="H74" s="154">
        <v>19</v>
      </c>
      <c r="I74" s="283" t="s">
        <v>108</v>
      </c>
      <c r="J74" s="39"/>
      <c r="K74" s="39"/>
      <c r="L74" s="39"/>
      <c r="M74" s="39"/>
      <c r="N74" s="39"/>
      <c r="O74" s="163"/>
    </row>
    <row r="75" spans="1:15" ht="12.75" customHeight="1" x14ac:dyDescent="0.55000000000000004">
      <c r="A75" s="5"/>
      <c r="B75" s="93" t="s">
        <v>765</v>
      </c>
      <c r="C75" s="279"/>
      <c r="D75" s="274"/>
      <c r="E75" s="234"/>
      <c r="F75" s="276"/>
      <c r="H75" s="154">
        <v>19</v>
      </c>
      <c r="I75" s="283" t="s">
        <v>108</v>
      </c>
      <c r="O75" s="163"/>
    </row>
    <row r="76" spans="1:15" ht="12.75" customHeight="1" x14ac:dyDescent="0.55000000000000004">
      <c r="A76" s="5"/>
      <c r="B76" s="93" t="s">
        <v>766</v>
      </c>
      <c r="C76" s="279"/>
      <c r="D76" s="274"/>
      <c r="E76" s="234"/>
      <c r="F76" s="276"/>
      <c r="H76" s="154">
        <v>19</v>
      </c>
      <c r="I76" s="283" t="s">
        <v>108</v>
      </c>
      <c r="O76" s="163"/>
    </row>
    <row r="77" spans="1:15" ht="12.75" customHeight="1" x14ac:dyDescent="0.55000000000000004">
      <c r="A77" s="5"/>
      <c r="B77" s="93" t="s">
        <v>767</v>
      </c>
      <c r="C77" s="279"/>
      <c r="D77" s="274"/>
      <c r="E77" s="234"/>
      <c r="F77" s="276"/>
      <c r="H77" s="154">
        <v>19</v>
      </c>
      <c r="I77" s="283" t="s">
        <v>108</v>
      </c>
      <c r="O77" s="163"/>
    </row>
    <row r="78" spans="1:15" ht="12.75" customHeight="1" x14ac:dyDescent="0.55000000000000004">
      <c r="A78" s="5"/>
      <c r="B78" s="93" t="s">
        <v>768</v>
      </c>
      <c r="C78" s="279"/>
      <c r="D78" s="274"/>
      <c r="E78" s="234"/>
      <c r="F78" s="276"/>
      <c r="H78" s="154">
        <v>19</v>
      </c>
      <c r="I78" s="283" t="s">
        <v>108</v>
      </c>
      <c r="O78" s="163"/>
    </row>
    <row r="79" spans="1:15" ht="12.75" customHeight="1" x14ac:dyDescent="0.55000000000000004">
      <c r="A79" s="5"/>
      <c r="B79" s="93" t="s">
        <v>769</v>
      </c>
      <c r="C79" s="279"/>
      <c r="D79" s="274"/>
      <c r="E79" s="234"/>
      <c r="F79" s="276"/>
      <c r="H79" s="154">
        <v>19</v>
      </c>
      <c r="I79" s="283" t="s">
        <v>108</v>
      </c>
      <c r="O79" s="163"/>
    </row>
    <row r="80" spans="1:15" ht="12.75" customHeight="1" x14ac:dyDescent="0.55000000000000004">
      <c r="A80" s="5"/>
      <c r="B80" s="93" t="s">
        <v>770</v>
      </c>
      <c r="C80" s="279"/>
      <c r="D80" s="274"/>
      <c r="E80" s="234"/>
      <c r="F80" s="276"/>
      <c r="H80" s="154">
        <v>19</v>
      </c>
      <c r="I80" s="283" t="s">
        <v>108</v>
      </c>
      <c r="O80" s="163"/>
    </row>
    <row r="81" spans="1:15" ht="12.75" customHeight="1" x14ac:dyDescent="0.55000000000000004">
      <c r="A81" s="5"/>
      <c r="B81" s="93" t="s">
        <v>771</v>
      </c>
      <c r="C81" s="279"/>
      <c r="D81" s="274"/>
      <c r="E81" s="234"/>
      <c r="F81" s="276"/>
      <c r="H81" s="154">
        <v>19</v>
      </c>
      <c r="I81" s="283" t="s">
        <v>108</v>
      </c>
      <c r="O81" s="163"/>
    </row>
    <row r="82" spans="1:15" ht="12.75" customHeight="1" x14ac:dyDescent="0.55000000000000004">
      <c r="A82" s="5"/>
      <c r="B82" s="93" t="s">
        <v>772</v>
      </c>
      <c r="C82" s="279"/>
      <c r="D82" s="274"/>
      <c r="E82" s="234"/>
      <c r="F82" s="276"/>
      <c r="H82" s="154">
        <v>19</v>
      </c>
      <c r="I82" s="283" t="s">
        <v>108</v>
      </c>
      <c r="O82" s="163"/>
    </row>
    <row r="83" spans="1:15" ht="12.75" customHeight="1" x14ac:dyDescent="0.55000000000000004">
      <c r="A83" s="5"/>
      <c r="B83" s="93" t="s">
        <v>773</v>
      </c>
      <c r="C83" s="279"/>
      <c r="D83" s="274"/>
      <c r="E83" s="234"/>
      <c r="F83" s="276"/>
      <c r="H83" s="154">
        <v>19</v>
      </c>
      <c r="I83" s="283" t="s">
        <v>108</v>
      </c>
      <c r="O83" s="163"/>
    </row>
    <row r="84" spans="1:15" ht="12.75" customHeight="1" x14ac:dyDescent="0.55000000000000004">
      <c r="A84" s="5"/>
      <c r="B84" s="93" t="s">
        <v>774</v>
      </c>
      <c r="C84" s="279"/>
      <c r="D84" s="274"/>
      <c r="E84" s="234"/>
      <c r="F84" s="276"/>
      <c r="H84" s="154">
        <v>19</v>
      </c>
      <c r="I84" s="283" t="s">
        <v>108</v>
      </c>
      <c r="O84" s="163"/>
    </row>
    <row r="85" spans="1:15" ht="12.75" customHeight="1" x14ac:dyDescent="0.55000000000000004">
      <c r="A85" s="5"/>
      <c r="B85" s="93" t="s">
        <v>775</v>
      </c>
      <c r="C85" s="279"/>
      <c r="D85" s="274"/>
      <c r="E85" s="234"/>
      <c r="F85" s="276"/>
      <c r="H85" s="154">
        <v>19</v>
      </c>
      <c r="I85" s="283" t="s">
        <v>108</v>
      </c>
      <c r="O85" s="163"/>
    </row>
    <row r="86" spans="1:15" ht="12.75" customHeight="1" x14ac:dyDescent="0.55000000000000004">
      <c r="A86" s="5"/>
      <c r="B86" s="93" t="s">
        <v>776</v>
      </c>
      <c r="C86" s="279"/>
      <c r="D86" s="274"/>
      <c r="E86" s="234"/>
      <c r="F86" s="276"/>
      <c r="H86" s="154">
        <v>19</v>
      </c>
      <c r="I86" s="283" t="s">
        <v>108</v>
      </c>
      <c r="O86" s="163"/>
    </row>
    <row r="87" spans="1:15" ht="12.75" customHeight="1" x14ac:dyDescent="0.55000000000000004">
      <c r="A87" s="5"/>
      <c r="B87" s="93" t="s">
        <v>777</v>
      </c>
      <c r="C87" s="279"/>
      <c r="D87" s="274"/>
      <c r="E87" s="234"/>
      <c r="F87" s="276"/>
      <c r="H87" s="154">
        <v>19</v>
      </c>
      <c r="I87" s="283" t="s">
        <v>108</v>
      </c>
      <c r="O87" s="163"/>
    </row>
    <row r="88" spans="1:15" ht="12.75" customHeight="1" x14ac:dyDescent="0.55000000000000004">
      <c r="A88" s="5"/>
      <c r="B88" s="93" t="s">
        <v>778</v>
      </c>
      <c r="C88" s="279"/>
      <c r="D88" s="274"/>
      <c r="E88" s="234"/>
      <c r="F88" s="276"/>
      <c r="H88" s="154">
        <v>19</v>
      </c>
      <c r="I88" s="283" t="s">
        <v>108</v>
      </c>
      <c r="O88" s="163"/>
    </row>
    <row r="89" spans="1:15" ht="12.75" customHeight="1" x14ac:dyDescent="0.55000000000000004">
      <c r="A89" s="5"/>
      <c r="B89" s="93" t="s">
        <v>779</v>
      </c>
      <c r="C89" s="279"/>
      <c r="D89" s="274"/>
      <c r="E89" s="234"/>
      <c r="F89" s="276"/>
      <c r="H89" s="154">
        <v>19</v>
      </c>
      <c r="I89" s="283" t="s">
        <v>108</v>
      </c>
      <c r="O89" s="163"/>
    </row>
    <row r="90" spans="1:15" ht="12.75" customHeight="1" x14ac:dyDescent="0.55000000000000004">
      <c r="A90" s="5"/>
      <c r="B90" s="93" t="s">
        <v>780</v>
      </c>
      <c r="C90" s="279"/>
      <c r="D90" s="274"/>
      <c r="E90" s="234"/>
      <c r="F90" s="276"/>
      <c r="H90" s="154">
        <v>19</v>
      </c>
      <c r="I90" s="283" t="s">
        <v>108</v>
      </c>
      <c r="O90" s="163"/>
    </row>
    <row r="91" spans="1:15" ht="12.75" customHeight="1" x14ac:dyDescent="0.55000000000000004">
      <c r="A91" s="5"/>
      <c r="B91" s="93" t="s">
        <v>781</v>
      </c>
      <c r="C91" s="279"/>
      <c r="D91" s="274"/>
      <c r="E91" s="234"/>
      <c r="F91" s="276"/>
      <c r="H91" s="154">
        <v>19</v>
      </c>
      <c r="I91" s="283" t="s">
        <v>108</v>
      </c>
      <c r="O91" s="163"/>
    </row>
    <row r="92" spans="1:15" ht="12.75" customHeight="1" x14ac:dyDescent="0.55000000000000004">
      <c r="A92" s="5"/>
      <c r="B92" s="93" t="s">
        <v>782</v>
      </c>
      <c r="C92" s="279"/>
      <c r="D92" s="274"/>
      <c r="E92" s="234"/>
      <c r="F92" s="276"/>
      <c r="H92" s="154">
        <v>19</v>
      </c>
      <c r="I92" s="283" t="s">
        <v>108</v>
      </c>
      <c r="O92" s="163"/>
    </row>
    <row r="93" spans="1:15" ht="12.75" customHeight="1" x14ac:dyDescent="0.55000000000000004">
      <c r="A93" s="5"/>
      <c r="B93" s="93" t="s">
        <v>783</v>
      </c>
      <c r="C93" s="279"/>
      <c r="D93" s="274"/>
      <c r="E93" s="234"/>
      <c r="F93" s="276"/>
      <c r="H93" s="154">
        <v>19</v>
      </c>
      <c r="I93" s="283" t="s">
        <v>108</v>
      </c>
      <c r="O93" s="163"/>
    </row>
    <row r="94" spans="1:15" ht="12.75" customHeight="1" x14ac:dyDescent="0.55000000000000004">
      <c r="A94" s="5"/>
      <c r="B94" s="93" t="s">
        <v>784</v>
      </c>
      <c r="C94" s="279"/>
      <c r="D94" s="274"/>
      <c r="E94" s="234"/>
      <c r="F94" s="276"/>
      <c r="H94" s="154">
        <v>19</v>
      </c>
      <c r="I94" s="283" t="s">
        <v>108</v>
      </c>
      <c r="O94" s="163"/>
    </row>
    <row r="95" spans="1:15" ht="12.75" customHeight="1" x14ac:dyDescent="0.55000000000000004">
      <c r="A95" s="5"/>
      <c r="B95" s="93" t="s">
        <v>785</v>
      </c>
      <c r="C95" s="279"/>
      <c r="D95" s="274"/>
      <c r="E95" s="234"/>
      <c r="F95" s="276"/>
      <c r="H95" s="154">
        <v>19</v>
      </c>
      <c r="I95" s="283" t="s">
        <v>108</v>
      </c>
      <c r="O95" s="163"/>
    </row>
    <row r="96" spans="1:15" ht="12.75" customHeight="1" x14ac:dyDescent="0.55000000000000004">
      <c r="A96" s="5"/>
      <c r="B96" s="93" t="s">
        <v>786</v>
      </c>
      <c r="C96" s="279"/>
      <c r="D96" s="274"/>
      <c r="E96" s="234"/>
      <c r="F96" s="276"/>
      <c r="H96" s="154">
        <v>19</v>
      </c>
      <c r="I96" s="283" t="s">
        <v>108</v>
      </c>
      <c r="O96" s="163"/>
    </row>
    <row r="97" spans="1:15" ht="12.75" customHeight="1" x14ac:dyDescent="0.55000000000000004">
      <c r="A97" s="5"/>
      <c r="B97" s="93" t="s">
        <v>787</v>
      </c>
      <c r="C97" s="279"/>
      <c r="D97" s="274"/>
      <c r="E97" s="234"/>
      <c r="F97" s="276"/>
      <c r="H97" s="154">
        <v>19</v>
      </c>
      <c r="I97" s="283" t="s">
        <v>108</v>
      </c>
      <c r="O97" s="163"/>
    </row>
    <row r="98" spans="1:15" ht="12.75" customHeight="1" x14ac:dyDescent="0.55000000000000004">
      <c r="A98" s="5"/>
      <c r="B98" s="93" t="s">
        <v>788</v>
      </c>
      <c r="C98" s="279"/>
      <c r="D98" s="274"/>
      <c r="E98" s="234"/>
      <c r="F98" s="276"/>
      <c r="H98" s="154">
        <v>19</v>
      </c>
      <c r="I98" s="283" t="s">
        <v>108</v>
      </c>
      <c r="O98" s="163"/>
    </row>
    <row r="99" spans="1:15" ht="12.75" customHeight="1" x14ac:dyDescent="0.55000000000000004">
      <c r="A99" s="5"/>
      <c r="B99" s="93" t="s">
        <v>789</v>
      </c>
      <c r="C99" s="279"/>
      <c r="D99" s="274"/>
      <c r="E99" s="234"/>
      <c r="F99" s="276"/>
      <c r="H99" s="154">
        <v>19</v>
      </c>
      <c r="I99" s="283" t="s">
        <v>108</v>
      </c>
      <c r="O99" s="163"/>
    </row>
    <row r="100" spans="1:15" ht="12.75" customHeight="1" x14ac:dyDescent="0.55000000000000004">
      <c r="A100" s="5"/>
      <c r="B100" s="93" t="s">
        <v>790</v>
      </c>
      <c r="C100" s="279"/>
      <c r="D100" s="274"/>
      <c r="E100" s="234"/>
      <c r="F100" s="276"/>
      <c r="H100" s="154">
        <v>19</v>
      </c>
      <c r="I100" s="283" t="s">
        <v>108</v>
      </c>
      <c r="O100" s="163"/>
    </row>
    <row r="101" spans="1:15" ht="12.75" customHeight="1" x14ac:dyDescent="0.55000000000000004">
      <c r="A101" s="5"/>
      <c r="B101" s="93" t="s">
        <v>791</v>
      </c>
      <c r="C101" s="279"/>
      <c r="D101" s="274"/>
      <c r="E101" s="234"/>
      <c r="F101" s="276"/>
      <c r="H101" s="154">
        <v>19</v>
      </c>
      <c r="I101" s="283" t="s">
        <v>108</v>
      </c>
      <c r="O101" s="163"/>
    </row>
    <row r="102" spans="1:15" ht="12.75" customHeight="1" x14ac:dyDescent="0.55000000000000004">
      <c r="A102" s="5"/>
      <c r="B102" s="93" t="s">
        <v>792</v>
      </c>
      <c r="C102" s="279"/>
      <c r="D102" s="274"/>
      <c r="E102" s="234"/>
      <c r="F102" s="276"/>
      <c r="H102" s="154">
        <v>19</v>
      </c>
      <c r="I102" s="283" t="s">
        <v>108</v>
      </c>
      <c r="O102" s="163"/>
    </row>
    <row r="103" spans="1:15" ht="12.75" customHeight="1" x14ac:dyDescent="0.55000000000000004">
      <c r="A103" s="5"/>
      <c r="B103" s="93" t="s">
        <v>793</v>
      </c>
      <c r="C103" s="279"/>
      <c r="D103" s="274"/>
      <c r="E103" s="234"/>
      <c r="F103" s="276"/>
      <c r="H103" s="154">
        <v>19</v>
      </c>
      <c r="I103" s="283" t="s">
        <v>108</v>
      </c>
      <c r="O103" s="163"/>
    </row>
    <row r="104" spans="1:15" ht="12.75" customHeight="1" x14ac:dyDescent="0.55000000000000004">
      <c r="A104" s="5"/>
      <c r="B104" s="93" t="s">
        <v>794</v>
      </c>
      <c r="C104" s="279"/>
      <c r="D104" s="274"/>
      <c r="E104" s="234"/>
      <c r="F104" s="276"/>
      <c r="H104" s="154">
        <v>19</v>
      </c>
      <c r="I104" s="283" t="s">
        <v>108</v>
      </c>
      <c r="O104" s="163"/>
    </row>
    <row r="105" spans="1:15" ht="12.75" customHeight="1" x14ac:dyDescent="0.55000000000000004">
      <c r="A105" s="5"/>
      <c r="B105" s="93" t="s">
        <v>795</v>
      </c>
      <c r="C105" s="279"/>
      <c r="D105" s="274"/>
      <c r="E105" s="234"/>
      <c r="F105" s="276"/>
      <c r="H105" s="154">
        <v>19</v>
      </c>
      <c r="I105" s="283" t="s">
        <v>108</v>
      </c>
      <c r="O105" s="163"/>
    </row>
    <row r="106" spans="1:15" ht="12.75" customHeight="1" x14ac:dyDescent="0.55000000000000004">
      <c r="A106" s="5"/>
      <c r="B106" s="93" t="s">
        <v>796</v>
      </c>
      <c r="C106" s="279"/>
      <c r="D106" s="274"/>
      <c r="E106" s="234"/>
      <c r="F106" s="276"/>
      <c r="H106" s="154">
        <v>19</v>
      </c>
      <c r="I106" s="283" t="s">
        <v>108</v>
      </c>
      <c r="O106" s="163"/>
    </row>
    <row r="107" spans="1:15" ht="12.75" customHeight="1" x14ac:dyDescent="0.55000000000000004">
      <c r="A107" s="5"/>
      <c r="B107" s="93" t="s">
        <v>797</v>
      </c>
      <c r="C107" s="279"/>
      <c r="D107" s="274"/>
      <c r="E107" s="234"/>
      <c r="F107" s="276"/>
      <c r="H107" s="154">
        <v>19</v>
      </c>
      <c r="I107" s="283" t="s">
        <v>108</v>
      </c>
      <c r="O107" s="163"/>
    </row>
    <row r="108" spans="1:15" ht="12.75" customHeight="1" x14ac:dyDescent="0.55000000000000004">
      <c r="A108" s="5"/>
      <c r="B108" s="93" t="s">
        <v>798</v>
      </c>
      <c r="C108" s="279"/>
      <c r="D108" s="274"/>
      <c r="E108" s="234"/>
      <c r="F108" s="276"/>
      <c r="H108" s="154">
        <v>19</v>
      </c>
      <c r="I108" s="283" t="s">
        <v>108</v>
      </c>
      <c r="O108" s="163"/>
    </row>
    <row r="109" spans="1:15" ht="12.75" customHeight="1" x14ac:dyDescent="0.55000000000000004">
      <c r="A109" s="5"/>
      <c r="B109" s="93" t="s">
        <v>799</v>
      </c>
      <c r="C109" s="279"/>
      <c r="D109" s="274"/>
      <c r="E109" s="234"/>
      <c r="F109" s="276"/>
      <c r="H109" s="154">
        <v>19</v>
      </c>
      <c r="I109" s="283" t="s">
        <v>108</v>
      </c>
      <c r="O109" s="163"/>
    </row>
    <row r="110" spans="1:15" ht="12.75" customHeight="1" x14ac:dyDescent="0.55000000000000004">
      <c r="A110" s="5"/>
      <c r="B110" s="93" t="s">
        <v>800</v>
      </c>
      <c r="C110" s="279"/>
      <c r="D110" s="274"/>
      <c r="E110" s="234"/>
      <c r="F110" s="276"/>
      <c r="H110" s="154">
        <v>19</v>
      </c>
      <c r="I110" s="283" t="s">
        <v>108</v>
      </c>
      <c r="O110" s="163"/>
    </row>
    <row r="111" spans="1:15" ht="12.75" customHeight="1" x14ac:dyDescent="0.55000000000000004">
      <c r="A111" s="5"/>
      <c r="B111" s="93" t="s">
        <v>801</v>
      </c>
      <c r="C111" s="279"/>
      <c r="D111" s="274"/>
      <c r="E111" s="235"/>
      <c r="F111" s="277"/>
      <c r="H111" s="154">
        <v>19</v>
      </c>
      <c r="I111" s="283" t="s">
        <v>108</v>
      </c>
      <c r="O111" s="163"/>
    </row>
    <row r="112" spans="1:15" ht="12.75" customHeight="1" x14ac:dyDescent="0.55000000000000004">
      <c r="A112" s="163"/>
      <c r="O112" s="163"/>
    </row>
    <row r="113" spans="1:15" ht="12.75" customHeight="1" x14ac:dyDescent="0.55000000000000004">
      <c r="A113" s="163"/>
      <c r="B113" s="287" t="s">
        <v>802</v>
      </c>
      <c r="O113" s="163"/>
    </row>
    <row r="114" spans="1:15" ht="12.75" customHeight="1" x14ac:dyDescent="0.55000000000000004">
      <c r="A114" s="4" t="s">
        <v>803</v>
      </c>
      <c r="B114" s="288" t="s">
        <v>804</v>
      </c>
      <c r="C114" s="274"/>
      <c r="D114" s="274"/>
      <c r="E114" s="232"/>
      <c r="F114" s="275"/>
      <c r="H114" s="154">
        <v>19</v>
      </c>
      <c r="I114" s="283" t="s">
        <v>108</v>
      </c>
      <c r="O114" s="163"/>
    </row>
    <row r="115" spans="1:15" ht="12.75" customHeight="1" x14ac:dyDescent="0.55000000000000004">
      <c r="A115" s="4"/>
      <c r="B115" s="288" t="s">
        <v>805</v>
      </c>
      <c r="C115" s="274"/>
      <c r="D115" s="274"/>
      <c r="E115" s="234"/>
      <c r="F115" s="276"/>
      <c r="H115" s="154">
        <v>19</v>
      </c>
      <c r="I115" s="283" t="s">
        <v>108</v>
      </c>
      <c r="O115" s="163"/>
    </row>
    <row r="116" spans="1:15" ht="12.75" customHeight="1" x14ac:dyDescent="0.55000000000000004">
      <c r="A116" s="4"/>
      <c r="B116" s="288" t="s">
        <v>806</v>
      </c>
      <c r="C116" s="274"/>
      <c r="D116" s="274"/>
      <c r="E116" s="234"/>
      <c r="F116" s="276"/>
      <c r="H116" s="154">
        <v>19</v>
      </c>
      <c r="I116" s="283" t="s">
        <v>108</v>
      </c>
      <c r="O116" s="163"/>
    </row>
    <row r="117" spans="1:15" ht="12.75" customHeight="1" x14ac:dyDescent="0.55000000000000004">
      <c r="A117" s="4"/>
      <c r="B117" s="288" t="s">
        <v>807</v>
      </c>
      <c r="C117" s="274"/>
      <c r="D117" s="274"/>
      <c r="E117" s="234"/>
      <c r="F117" s="276"/>
      <c r="H117" s="154">
        <v>19</v>
      </c>
      <c r="I117" s="283" t="s">
        <v>108</v>
      </c>
      <c r="O117" s="163"/>
    </row>
    <row r="118" spans="1:15" ht="12.75" customHeight="1" x14ac:dyDescent="0.55000000000000004">
      <c r="A118" s="4"/>
      <c r="B118" s="288" t="s">
        <v>808</v>
      </c>
      <c r="C118" s="274"/>
      <c r="D118" s="274"/>
      <c r="E118" s="234"/>
      <c r="F118" s="276"/>
      <c r="H118" s="154">
        <v>19</v>
      </c>
      <c r="I118" s="283" t="s">
        <v>108</v>
      </c>
      <c r="O118" s="163"/>
    </row>
    <row r="119" spans="1:15" ht="12.75" customHeight="1" x14ac:dyDescent="0.55000000000000004">
      <c r="A119" s="4"/>
      <c r="B119" s="288" t="s">
        <v>809</v>
      </c>
      <c r="C119" s="274"/>
      <c r="D119" s="274"/>
      <c r="E119" s="234"/>
      <c r="F119" s="276"/>
      <c r="H119" s="154">
        <v>19</v>
      </c>
      <c r="I119" s="283" t="s">
        <v>108</v>
      </c>
      <c r="O119" s="163"/>
    </row>
    <row r="120" spans="1:15" ht="12.75" customHeight="1" x14ac:dyDescent="0.55000000000000004">
      <c r="A120" s="4"/>
      <c r="B120" s="288" t="s">
        <v>810</v>
      </c>
      <c r="C120" s="274"/>
      <c r="D120" s="274"/>
      <c r="E120" s="234"/>
      <c r="F120" s="276"/>
      <c r="H120" s="154">
        <v>19</v>
      </c>
      <c r="I120" s="283" t="s">
        <v>108</v>
      </c>
      <c r="O120" s="163"/>
    </row>
    <row r="121" spans="1:15" ht="12.75" customHeight="1" x14ac:dyDescent="0.55000000000000004">
      <c r="A121" s="4"/>
      <c r="B121" s="288" t="s">
        <v>811</v>
      </c>
      <c r="C121" s="274"/>
      <c r="D121" s="274"/>
      <c r="E121" s="234"/>
      <c r="F121" s="276"/>
      <c r="H121" s="154">
        <v>19</v>
      </c>
      <c r="I121" s="283" t="s">
        <v>108</v>
      </c>
      <c r="O121" s="163"/>
    </row>
    <row r="122" spans="1:15" ht="12.75" customHeight="1" x14ac:dyDescent="0.55000000000000004">
      <c r="A122" s="4"/>
      <c r="B122" s="288" t="s">
        <v>812</v>
      </c>
      <c r="C122" s="274"/>
      <c r="D122" s="274"/>
      <c r="E122" s="234"/>
      <c r="F122" s="276"/>
      <c r="H122" s="154">
        <v>19</v>
      </c>
      <c r="I122" s="283" t="s">
        <v>108</v>
      </c>
      <c r="O122" s="163"/>
    </row>
    <row r="123" spans="1:15" ht="12.75" customHeight="1" x14ac:dyDescent="0.55000000000000004">
      <c r="A123" s="4"/>
      <c r="B123" s="288" t="s">
        <v>813</v>
      </c>
      <c r="C123" s="274"/>
      <c r="D123" s="274"/>
      <c r="E123" s="234"/>
      <c r="F123" s="276"/>
      <c r="H123" s="154">
        <v>19</v>
      </c>
      <c r="I123" s="283" t="s">
        <v>108</v>
      </c>
      <c r="O123" s="163"/>
    </row>
    <row r="124" spans="1:15" ht="12.75" customHeight="1" x14ac:dyDescent="0.55000000000000004">
      <c r="A124" s="4"/>
      <c r="B124" s="288" t="s">
        <v>814</v>
      </c>
      <c r="C124" s="274"/>
      <c r="D124" s="274"/>
      <c r="E124" s="234"/>
      <c r="F124" s="276"/>
      <c r="H124" s="154">
        <v>19</v>
      </c>
      <c r="I124" s="283" t="s">
        <v>108</v>
      </c>
      <c r="O124" s="163"/>
    </row>
    <row r="125" spans="1:15" ht="12.75" customHeight="1" x14ac:dyDescent="0.55000000000000004">
      <c r="A125" s="4"/>
      <c r="B125" s="288" t="s">
        <v>815</v>
      </c>
      <c r="C125" s="274"/>
      <c r="D125" s="274"/>
      <c r="E125" s="234"/>
      <c r="F125" s="276"/>
      <c r="H125" s="154">
        <v>19</v>
      </c>
      <c r="I125" s="283" t="s">
        <v>108</v>
      </c>
      <c r="O125" s="163"/>
    </row>
    <row r="126" spans="1:15" ht="12.75" customHeight="1" x14ac:dyDescent="0.55000000000000004">
      <c r="A126" s="4"/>
      <c r="B126" s="288" t="s">
        <v>816</v>
      </c>
      <c r="C126" s="274"/>
      <c r="D126" s="274"/>
      <c r="E126" s="234"/>
      <c r="F126" s="276"/>
      <c r="H126" s="154">
        <v>19</v>
      </c>
      <c r="I126" s="283" t="s">
        <v>108</v>
      </c>
      <c r="O126" s="163"/>
    </row>
    <row r="127" spans="1:15" ht="12.75" customHeight="1" x14ac:dyDescent="0.55000000000000004">
      <c r="A127" s="4"/>
      <c r="B127" s="288" t="s">
        <v>817</v>
      </c>
      <c r="C127" s="274"/>
      <c r="D127" s="274"/>
      <c r="E127" s="234"/>
      <c r="F127" s="276"/>
      <c r="H127" s="154">
        <v>19</v>
      </c>
      <c r="I127" s="283" t="s">
        <v>108</v>
      </c>
      <c r="O127" s="163"/>
    </row>
    <row r="128" spans="1:15" ht="12.75" customHeight="1" x14ac:dyDescent="0.55000000000000004">
      <c r="A128" s="4"/>
      <c r="B128" s="288" t="s">
        <v>818</v>
      </c>
      <c r="C128" s="274"/>
      <c r="D128" s="274"/>
      <c r="E128" s="234"/>
      <c r="F128" s="276"/>
      <c r="H128" s="154">
        <v>19</v>
      </c>
      <c r="I128" s="283" t="s">
        <v>108</v>
      </c>
      <c r="O128" s="163"/>
    </row>
    <row r="129" spans="1:15" ht="12.75" customHeight="1" x14ac:dyDescent="0.55000000000000004">
      <c r="A129" s="4"/>
      <c r="B129" s="288" t="s">
        <v>819</v>
      </c>
      <c r="C129" s="274"/>
      <c r="D129" s="274"/>
      <c r="E129" s="234"/>
      <c r="F129" s="276"/>
      <c r="H129" s="154">
        <v>19</v>
      </c>
      <c r="I129" s="283" t="s">
        <v>108</v>
      </c>
      <c r="O129" s="163"/>
    </row>
    <row r="130" spans="1:15" ht="12.75" customHeight="1" x14ac:dyDescent="0.55000000000000004">
      <c r="A130" s="4"/>
      <c r="B130" s="288" t="s">
        <v>820</v>
      </c>
      <c r="C130" s="274"/>
      <c r="D130" s="274"/>
      <c r="E130" s="234"/>
      <c r="F130" s="276"/>
      <c r="H130" s="154">
        <v>19</v>
      </c>
      <c r="I130" s="283" t="s">
        <v>108</v>
      </c>
      <c r="O130" s="39"/>
    </row>
    <row r="131" spans="1:15" ht="12.75" customHeight="1" x14ac:dyDescent="0.55000000000000004">
      <c r="A131" s="4"/>
      <c r="B131" s="288" t="s">
        <v>821</v>
      </c>
      <c r="C131" s="274"/>
      <c r="D131" s="274"/>
      <c r="E131" s="234"/>
      <c r="F131" s="276"/>
      <c r="H131" s="154">
        <v>19</v>
      </c>
      <c r="I131" s="283" t="s">
        <v>108</v>
      </c>
      <c r="O131" s="39"/>
    </row>
    <row r="132" spans="1:15" ht="12.75" customHeight="1" x14ac:dyDescent="0.55000000000000004">
      <c r="A132" s="4"/>
      <c r="B132" s="288" t="s">
        <v>822</v>
      </c>
      <c r="C132" s="274"/>
      <c r="D132" s="274"/>
      <c r="E132" s="234"/>
      <c r="F132" s="276"/>
      <c r="H132" s="154">
        <v>19</v>
      </c>
      <c r="I132" s="283" t="s">
        <v>108</v>
      </c>
      <c r="O132" s="39"/>
    </row>
    <row r="133" spans="1:15" ht="12.75" customHeight="1" x14ac:dyDescent="0.55000000000000004">
      <c r="A133" s="4"/>
      <c r="B133" s="288" t="s">
        <v>823</v>
      </c>
      <c r="C133" s="274"/>
      <c r="D133" s="274"/>
      <c r="E133" s="234"/>
      <c r="F133" s="276"/>
      <c r="H133" s="154">
        <v>19</v>
      </c>
      <c r="I133" s="283" t="s">
        <v>108</v>
      </c>
      <c r="O133" s="39"/>
    </row>
    <row r="134" spans="1:15" ht="12.75" customHeight="1" x14ac:dyDescent="0.55000000000000004">
      <c r="A134" s="4"/>
      <c r="B134" s="288" t="s">
        <v>824</v>
      </c>
      <c r="C134" s="274"/>
      <c r="D134" s="274"/>
      <c r="E134" s="234"/>
      <c r="F134" s="276"/>
      <c r="H134" s="154">
        <v>19</v>
      </c>
      <c r="I134" s="283" t="s">
        <v>108</v>
      </c>
      <c r="O134" s="39"/>
    </row>
    <row r="135" spans="1:15" ht="12.75" customHeight="1" x14ac:dyDescent="0.55000000000000004">
      <c r="A135" s="4"/>
      <c r="B135" s="288" t="s">
        <v>825</v>
      </c>
      <c r="C135" s="274"/>
      <c r="D135" s="274"/>
      <c r="E135" s="234"/>
      <c r="F135" s="276"/>
      <c r="H135" s="154">
        <v>19</v>
      </c>
      <c r="I135" s="283" t="s">
        <v>108</v>
      </c>
      <c r="O135" s="39"/>
    </row>
    <row r="136" spans="1:15" ht="12.75" customHeight="1" x14ac:dyDescent="0.55000000000000004">
      <c r="A136" s="4"/>
      <c r="B136" s="288" t="s">
        <v>826</v>
      </c>
      <c r="C136" s="274"/>
      <c r="D136" s="274"/>
      <c r="E136" s="234"/>
      <c r="F136" s="276"/>
      <c r="H136" s="154">
        <v>19</v>
      </c>
      <c r="I136" s="283" t="s">
        <v>108</v>
      </c>
      <c r="O136" s="39"/>
    </row>
    <row r="137" spans="1:15" ht="12.75" customHeight="1" x14ac:dyDescent="0.55000000000000004">
      <c r="A137" s="4"/>
      <c r="B137" s="288" t="s">
        <v>827</v>
      </c>
      <c r="C137" s="274"/>
      <c r="D137" s="274"/>
      <c r="E137" s="234"/>
      <c r="F137" s="276"/>
      <c r="H137" s="154">
        <v>19</v>
      </c>
      <c r="I137" s="283" t="s">
        <v>108</v>
      </c>
      <c r="O137" s="39"/>
    </row>
    <row r="138" spans="1:15" ht="12.75" customHeight="1" x14ac:dyDescent="0.55000000000000004">
      <c r="A138" s="4"/>
      <c r="B138" s="288" t="s">
        <v>828</v>
      </c>
      <c r="C138" s="274"/>
      <c r="D138" s="274"/>
      <c r="E138" s="234"/>
      <c r="F138" s="276"/>
      <c r="H138" s="154">
        <v>19</v>
      </c>
      <c r="I138" s="283" t="s">
        <v>108</v>
      </c>
      <c r="O138" s="39"/>
    </row>
    <row r="139" spans="1:15" ht="12.75" customHeight="1" x14ac:dyDescent="0.55000000000000004">
      <c r="A139" s="4"/>
      <c r="B139" s="288" t="s">
        <v>829</v>
      </c>
      <c r="C139" s="274"/>
      <c r="D139" s="274"/>
      <c r="E139" s="234"/>
      <c r="F139" s="276"/>
      <c r="H139" s="154">
        <v>19</v>
      </c>
      <c r="I139" s="283" t="s">
        <v>108</v>
      </c>
      <c r="O139" s="39"/>
    </row>
    <row r="140" spans="1:15" ht="12.75" customHeight="1" x14ac:dyDescent="0.55000000000000004">
      <c r="A140" s="4"/>
      <c r="B140" s="288" t="s">
        <v>829</v>
      </c>
      <c r="C140" s="274"/>
      <c r="D140" s="274"/>
      <c r="E140" s="234"/>
      <c r="F140" s="276"/>
      <c r="H140" s="154">
        <v>19</v>
      </c>
      <c r="I140" s="283" t="s">
        <v>108</v>
      </c>
      <c r="O140" s="39"/>
    </row>
    <row r="141" spans="1:15" ht="12.75" customHeight="1" x14ac:dyDescent="0.55000000000000004">
      <c r="A141" s="4"/>
      <c r="B141" s="288" t="s">
        <v>830</v>
      </c>
      <c r="C141" s="274"/>
      <c r="D141" s="274"/>
      <c r="E141" s="234"/>
      <c r="F141" s="276"/>
      <c r="H141" s="154">
        <v>19</v>
      </c>
      <c r="I141" s="283" t="s">
        <v>108</v>
      </c>
      <c r="O141" s="39"/>
    </row>
    <row r="142" spans="1:15" ht="12.75" customHeight="1" x14ac:dyDescent="0.55000000000000004">
      <c r="A142" s="4"/>
      <c r="B142" s="288" t="s">
        <v>831</v>
      </c>
      <c r="C142" s="274"/>
      <c r="D142" s="274"/>
      <c r="E142" s="234"/>
      <c r="F142" s="276"/>
      <c r="H142" s="154">
        <v>19</v>
      </c>
      <c r="I142" s="283" t="s">
        <v>108</v>
      </c>
      <c r="O142" s="39"/>
    </row>
    <row r="143" spans="1:15" ht="12.75" customHeight="1" x14ac:dyDescent="0.55000000000000004">
      <c r="A143" s="4"/>
      <c r="B143" s="288" t="s">
        <v>832</v>
      </c>
      <c r="C143" s="274"/>
      <c r="D143" s="274"/>
      <c r="E143" s="234"/>
      <c r="F143" s="276"/>
      <c r="H143" s="154">
        <v>19</v>
      </c>
      <c r="I143" s="283" t="s">
        <v>108</v>
      </c>
      <c r="O143" s="39"/>
    </row>
    <row r="144" spans="1:15" ht="12.75" customHeight="1" x14ac:dyDescent="0.55000000000000004">
      <c r="A144" s="4"/>
      <c r="B144" s="288" t="s">
        <v>833</v>
      </c>
      <c r="C144" s="274"/>
      <c r="D144" s="274"/>
      <c r="E144" s="234"/>
      <c r="F144" s="276"/>
      <c r="H144" s="154">
        <v>19</v>
      </c>
      <c r="I144" s="283" t="s">
        <v>108</v>
      </c>
      <c r="O144" s="39"/>
    </row>
    <row r="145" spans="1:15" ht="12.75" customHeight="1" x14ac:dyDescent="0.55000000000000004">
      <c r="A145" s="4"/>
      <c r="B145" s="288" t="s">
        <v>834</v>
      </c>
      <c r="C145" s="274"/>
      <c r="D145" s="274"/>
      <c r="E145" s="234"/>
      <c r="F145" s="276"/>
      <c r="H145" s="154">
        <v>19</v>
      </c>
      <c r="I145" s="283" t="s">
        <v>108</v>
      </c>
      <c r="O145" s="39"/>
    </row>
    <row r="146" spans="1:15" ht="12.75" customHeight="1" x14ac:dyDescent="0.55000000000000004">
      <c r="A146" s="4"/>
      <c r="B146" s="288" t="s">
        <v>835</v>
      </c>
      <c r="C146" s="274"/>
      <c r="D146" s="274"/>
      <c r="E146" s="234"/>
      <c r="F146" s="276"/>
      <c r="H146" s="154">
        <v>19</v>
      </c>
      <c r="I146" s="283" t="s">
        <v>108</v>
      </c>
      <c r="O146" s="39"/>
    </row>
    <row r="147" spans="1:15" ht="12.75" customHeight="1" x14ac:dyDescent="0.55000000000000004">
      <c r="A147" s="4"/>
      <c r="B147" s="288" t="s">
        <v>836</v>
      </c>
      <c r="C147" s="274"/>
      <c r="D147" s="274"/>
      <c r="E147" s="234"/>
      <c r="F147" s="276"/>
      <c r="H147" s="154">
        <v>19</v>
      </c>
      <c r="I147" s="283" t="s">
        <v>108</v>
      </c>
      <c r="O147" s="39"/>
    </row>
    <row r="148" spans="1:15" ht="12.75" customHeight="1" x14ac:dyDescent="0.55000000000000004">
      <c r="A148" s="4"/>
      <c r="B148" s="288" t="s">
        <v>837</v>
      </c>
      <c r="C148" s="274"/>
      <c r="D148" s="274"/>
      <c r="E148" s="234"/>
      <c r="F148" s="276"/>
      <c r="H148" s="154">
        <v>19</v>
      </c>
      <c r="I148" s="283" t="s">
        <v>108</v>
      </c>
      <c r="O148" s="39"/>
    </row>
    <row r="149" spans="1:15" ht="12.75" customHeight="1" x14ac:dyDescent="0.55000000000000004">
      <c r="A149" s="4"/>
      <c r="B149" s="288" t="s">
        <v>838</v>
      </c>
      <c r="C149" s="274"/>
      <c r="D149" s="274"/>
      <c r="E149" s="234"/>
      <c r="F149" s="276"/>
      <c r="H149" s="154">
        <v>19</v>
      </c>
      <c r="I149" s="283" t="s">
        <v>108</v>
      </c>
    </row>
    <row r="150" spans="1:15" ht="12.75" customHeight="1" x14ac:dyDescent="0.55000000000000004">
      <c r="A150" s="4"/>
      <c r="B150" s="288" t="s">
        <v>839</v>
      </c>
      <c r="C150" s="274"/>
      <c r="D150" s="274"/>
      <c r="E150" s="234"/>
      <c r="F150" s="276"/>
      <c r="H150" s="154">
        <v>19</v>
      </c>
      <c r="I150" s="283" t="s">
        <v>108</v>
      </c>
    </row>
    <row r="151" spans="1:15" ht="12.75" customHeight="1" x14ac:dyDescent="0.55000000000000004">
      <c r="A151" s="4"/>
      <c r="B151" s="288" t="s">
        <v>840</v>
      </c>
      <c r="C151" s="274"/>
      <c r="D151" s="274"/>
      <c r="E151" s="234"/>
      <c r="F151" s="276"/>
      <c r="H151" s="154">
        <v>19</v>
      </c>
      <c r="I151" s="283" t="s">
        <v>108</v>
      </c>
    </row>
    <row r="152" spans="1:15" ht="12.75" customHeight="1" x14ac:dyDescent="0.55000000000000004">
      <c r="A152" s="4"/>
      <c r="B152" s="288" t="s">
        <v>841</v>
      </c>
      <c r="C152" s="274"/>
      <c r="D152" s="274"/>
      <c r="E152" s="234"/>
      <c r="F152" s="276"/>
      <c r="H152" s="154">
        <v>19</v>
      </c>
      <c r="I152" s="283" t="s">
        <v>108</v>
      </c>
    </row>
    <row r="153" spans="1:15" ht="12.75" customHeight="1" x14ac:dyDescent="0.55000000000000004">
      <c r="A153" s="4"/>
      <c r="B153" s="288" t="s">
        <v>842</v>
      </c>
      <c r="C153" s="274"/>
      <c r="D153" s="274"/>
      <c r="E153" s="234"/>
      <c r="F153" s="276"/>
      <c r="H153" s="154">
        <v>19</v>
      </c>
      <c r="I153" s="283" t="s">
        <v>108</v>
      </c>
    </row>
    <row r="154" spans="1:15" ht="12.75" customHeight="1" x14ac:dyDescent="0.55000000000000004">
      <c r="A154" s="4"/>
      <c r="B154" s="288" t="s">
        <v>843</v>
      </c>
      <c r="C154" s="274"/>
      <c r="D154" s="274"/>
      <c r="E154" s="234"/>
      <c r="F154" s="276"/>
      <c r="H154" s="154">
        <v>19</v>
      </c>
      <c r="I154" s="283" t="s">
        <v>108</v>
      </c>
    </row>
    <row r="155" spans="1:15" ht="12.75" customHeight="1" x14ac:dyDescent="0.55000000000000004">
      <c r="A155" s="4"/>
      <c r="B155" s="288" t="s">
        <v>844</v>
      </c>
      <c r="C155" s="274"/>
      <c r="D155" s="274"/>
      <c r="E155" s="234"/>
      <c r="F155" s="276"/>
      <c r="H155" s="154">
        <v>19</v>
      </c>
      <c r="I155" s="283" t="s">
        <v>108</v>
      </c>
    </row>
    <row r="156" spans="1:15" ht="12.75" customHeight="1" x14ac:dyDescent="0.55000000000000004">
      <c r="A156" s="4"/>
      <c r="B156" s="288" t="s">
        <v>845</v>
      </c>
      <c r="C156" s="274"/>
      <c r="D156" s="274"/>
      <c r="E156" s="234"/>
      <c r="F156" s="276"/>
      <c r="H156" s="154">
        <v>19</v>
      </c>
      <c r="I156" s="283" t="s">
        <v>108</v>
      </c>
    </row>
    <row r="157" spans="1:15" ht="12.75" customHeight="1" x14ac:dyDescent="0.55000000000000004">
      <c r="A157" s="4"/>
      <c r="B157" s="288" t="s">
        <v>846</v>
      </c>
      <c r="C157" s="274"/>
      <c r="D157" s="274"/>
      <c r="E157" s="234"/>
      <c r="F157" s="276"/>
      <c r="H157" s="154">
        <v>19</v>
      </c>
      <c r="I157" s="283" t="s">
        <v>108</v>
      </c>
    </row>
    <row r="158" spans="1:15" ht="12.75" customHeight="1" x14ac:dyDescent="0.55000000000000004">
      <c r="A158" s="4"/>
      <c r="B158" s="288" t="s">
        <v>847</v>
      </c>
      <c r="C158" s="274"/>
      <c r="D158" s="274"/>
      <c r="E158" s="234"/>
      <c r="F158" s="276"/>
      <c r="H158" s="154">
        <v>19</v>
      </c>
      <c r="I158" s="283" t="s">
        <v>108</v>
      </c>
    </row>
    <row r="159" spans="1:15" ht="12.75" customHeight="1" x14ac:dyDescent="0.55000000000000004">
      <c r="A159" s="4"/>
      <c r="B159" s="288" t="s">
        <v>848</v>
      </c>
      <c r="C159" s="274"/>
      <c r="D159" s="274"/>
      <c r="E159" s="234"/>
      <c r="F159" s="276"/>
      <c r="H159" s="154">
        <v>19</v>
      </c>
      <c r="I159" s="283" t="s">
        <v>108</v>
      </c>
    </row>
    <row r="160" spans="1:15" ht="12.75" customHeight="1" x14ac:dyDescent="0.55000000000000004">
      <c r="A160" s="4"/>
      <c r="B160" s="288" t="s">
        <v>849</v>
      </c>
      <c r="C160" s="274"/>
      <c r="D160" s="274"/>
      <c r="E160" s="234"/>
      <c r="F160" s="276"/>
      <c r="H160" s="154">
        <v>19</v>
      </c>
      <c r="I160" s="283" t="s">
        <v>108</v>
      </c>
    </row>
    <row r="161" spans="1:9" ht="12.75" customHeight="1" x14ac:dyDescent="0.55000000000000004">
      <c r="A161" s="4"/>
      <c r="B161" s="288" t="s">
        <v>850</v>
      </c>
      <c r="C161" s="274"/>
      <c r="D161" s="274"/>
      <c r="E161" s="234"/>
      <c r="F161" s="276"/>
      <c r="H161" s="154">
        <v>19</v>
      </c>
      <c r="I161" s="283" t="s">
        <v>108</v>
      </c>
    </row>
    <row r="162" spans="1:9" ht="12.75" customHeight="1" x14ac:dyDescent="0.55000000000000004">
      <c r="A162" s="4"/>
      <c r="B162" s="288" t="s">
        <v>851</v>
      </c>
      <c r="C162" s="274"/>
      <c r="D162" s="274"/>
      <c r="E162" s="234"/>
      <c r="F162" s="276"/>
      <c r="H162" s="154">
        <v>19</v>
      </c>
      <c r="I162" s="283" t="s">
        <v>108</v>
      </c>
    </row>
    <row r="163" spans="1:9" ht="12.75" customHeight="1" x14ac:dyDescent="0.55000000000000004">
      <c r="A163" s="4"/>
      <c r="B163" s="288" t="s">
        <v>852</v>
      </c>
      <c r="C163" s="274"/>
      <c r="D163" s="274"/>
      <c r="E163" s="234"/>
      <c r="F163" s="276"/>
      <c r="H163" s="154">
        <v>19</v>
      </c>
      <c r="I163" s="283" t="s">
        <v>108</v>
      </c>
    </row>
    <row r="164" spans="1:9" ht="12.75" customHeight="1" x14ac:dyDescent="0.55000000000000004">
      <c r="A164" s="4"/>
      <c r="B164" s="288" t="s">
        <v>853</v>
      </c>
      <c r="C164" s="274"/>
      <c r="D164" s="274"/>
      <c r="E164" s="234"/>
      <c r="F164" s="276"/>
      <c r="H164" s="154">
        <v>19</v>
      </c>
      <c r="I164" s="283" t="s">
        <v>108</v>
      </c>
    </row>
    <row r="165" spans="1:9" ht="12.75" customHeight="1" x14ac:dyDescent="0.55000000000000004">
      <c r="A165" s="4"/>
      <c r="B165" s="288" t="s">
        <v>854</v>
      </c>
      <c r="C165" s="274"/>
      <c r="D165" s="274"/>
      <c r="E165" s="234"/>
      <c r="F165" s="276"/>
      <c r="H165" s="154">
        <v>19</v>
      </c>
      <c r="I165" s="283" t="s">
        <v>108</v>
      </c>
    </row>
    <row r="166" spans="1:9" ht="12.75" customHeight="1" x14ac:dyDescent="0.55000000000000004">
      <c r="A166" s="4"/>
      <c r="B166" s="288" t="s">
        <v>855</v>
      </c>
      <c r="C166" s="274"/>
      <c r="D166" s="274"/>
      <c r="E166" s="234"/>
      <c r="F166" s="276"/>
      <c r="H166" s="154">
        <v>19</v>
      </c>
      <c r="I166" s="283" t="s">
        <v>108</v>
      </c>
    </row>
    <row r="167" spans="1:9" ht="12.75" customHeight="1" x14ac:dyDescent="0.55000000000000004">
      <c r="A167" s="4"/>
      <c r="B167" s="288" t="s">
        <v>856</v>
      </c>
      <c r="C167" s="274"/>
      <c r="D167" s="274"/>
      <c r="E167" s="234"/>
      <c r="F167" s="276"/>
      <c r="H167" s="154">
        <v>19</v>
      </c>
      <c r="I167" s="283" t="s">
        <v>108</v>
      </c>
    </row>
    <row r="168" spans="1:9" ht="12.75" customHeight="1" x14ac:dyDescent="0.55000000000000004">
      <c r="A168" s="4"/>
      <c r="B168" s="288" t="s">
        <v>857</v>
      </c>
      <c r="C168" s="274"/>
      <c r="D168" s="274"/>
      <c r="E168" s="234"/>
      <c r="F168" s="276"/>
      <c r="H168" s="154">
        <v>19</v>
      </c>
      <c r="I168" s="283" t="s">
        <v>108</v>
      </c>
    </row>
    <row r="169" spans="1:9" ht="12.75" customHeight="1" x14ac:dyDescent="0.55000000000000004">
      <c r="A169" s="4"/>
      <c r="B169" s="288" t="s">
        <v>858</v>
      </c>
      <c r="C169" s="274"/>
      <c r="D169" s="274"/>
      <c r="E169" s="234"/>
      <c r="F169" s="276"/>
      <c r="H169" s="154">
        <v>19</v>
      </c>
      <c r="I169" s="283" t="s">
        <v>108</v>
      </c>
    </row>
    <row r="170" spans="1:9" ht="12.75" customHeight="1" x14ac:dyDescent="0.55000000000000004">
      <c r="A170" s="4"/>
      <c r="B170" s="288" t="s">
        <v>859</v>
      </c>
      <c r="C170" s="274"/>
      <c r="D170" s="274"/>
      <c r="E170" s="234"/>
      <c r="F170" s="276"/>
      <c r="H170" s="154">
        <v>19</v>
      </c>
      <c r="I170" s="283" t="s">
        <v>108</v>
      </c>
    </row>
    <row r="171" spans="1:9" ht="12.75" customHeight="1" x14ac:dyDescent="0.55000000000000004">
      <c r="A171" s="4"/>
      <c r="B171" s="288" t="s">
        <v>860</v>
      </c>
      <c r="C171" s="274"/>
      <c r="D171" s="274"/>
      <c r="E171" s="234"/>
      <c r="F171" s="276"/>
      <c r="H171" s="154">
        <v>19</v>
      </c>
      <c r="I171" s="283" t="s">
        <v>108</v>
      </c>
    </row>
    <row r="172" spans="1:9" ht="12.75" customHeight="1" x14ac:dyDescent="0.55000000000000004">
      <c r="A172" s="4"/>
      <c r="B172" s="288" t="s">
        <v>861</v>
      </c>
      <c r="C172" s="274"/>
      <c r="D172" s="274"/>
      <c r="E172" s="234"/>
      <c r="F172" s="276"/>
      <c r="H172" s="154">
        <v>19</v>
      </c>
      <c r="I172" s="283" t="s">
        <v>108</v>
      </c>
    </row>
    <row r="173" spans="1:9" ht="12.75" customHeight="1" x14ac:dyDescent="0.55000000000000004">
      <c r="A173" s="4"/>
      <c r="B173" s="288" t="s">
        <v>862</v>
      </c>
      <c r="C173" s="274"/>
      <c r="D173" s="274"/>
      <c r="E173" s="234"/>
      <c r="F173" s="276"/>
      <c r="H173" s="154">
        <v>19</v>
      </c>
      <c r="I173" s="283" t="s">
        <v>108</v>
      </c>
    </row>
    <row r="174" spans="1:9" ht="12.75" customHeight="1" x14ac:dyDescent="0.55000000000000004">
      <c r="A174" s="4"/>
      <c r="B174" s="288" t="s">
        <v>863</v>
      </c>
      <c r="C174" s="274"/>
      <c r="D174" s="274"/>
      <c r="E174" s="234"/>
      <c r="F174" s="276"/>
      <c r="H174" s="154">
        <v>19</v>
      </c>
      <c r="I174" s="283" t="s">
        <v>108</v>
      </c>
    </row>
    <row r="175" spans="1:9" ht="12.75" customHeight="1" x14ac:dyDescent="0.55000000000000004">
      <c r="A175" s="4"/>
      <c r="B175" s="288" t="s">
        <v>864</v>
      </c>
      <c r="C175" s="274"/>
      <c r="D175" s="274"/>
      <c r="E175" s="234"/>
      <c r="F175" s="276"/>
      <c r="H175" s="154">
        <v>19</v>
      </c>
      <c r="I175" s="283" t="s">
        <v>108</v>
      </c>
    </row>
    <row r="176" spans="1:9" ht="12.75" customHeight="1" x14ac:dyDescent="0.55000000000000004">
      <c r="A176" s="4"/>
      <c r="B176" s="288" t="s">
        <v>865</v>
      </c>
      <c r="C176" s="274"/>
      <c r="D176" s="274"/>
      <c r="E176" s="234"/>
      <c r="F176" s="276"/>
      <c r="H176" s="154">
        <v>19</v>
      </c>
      <c r="I176" s="283" t="s">
        <v>108</v>
      </c>
    </row>
    <row r="177" spans="1:9" ht="12.75" customHeight="1" x14ac:dyDescent="0.55000000000000004">
      <c r="A177" s="4"/>
      <c r="B177" s="288" t="s">
        <v>866</v>
      </c>
      <c r="C177" s="274"/>
      <c r="D177" s="274"/>
      <c r="E177" s="234"/>
      <c r="F177" s="276"/>
      <c r="H177" s="154">
        <v>19</v>
      </c>
      <c r="I177" s="283" t="s">
        <v>108</v>
      </c>
    </row>
    <row r="178" spans="1:9" ht="12.75" customHeight="1" x14ac:dyDescent="0.55000000000000004">
      <c r="A178" s="4"/>
      <c r="B178" s="288" t="s">
        <v>867</v>
      </c>
      <c r="C178" s="274"/>
      <c r="D178" s="274"/>
      <c r="E178" s="234"/>
      <c r="F178" s="276"/>
      <c r="H178" s="154">
        <v>19</v>
      </c>
      <c r="I178" s="283" t="s">
        <v>108</v>
      </c>
    </row>
    <row r="179" spans="1:9" ht="12.75" customHeight="1" x14ac:dyDescent="0.55000000000000004">
      <c r="A179" s="4"/>
      <c r="B179" s="288" t="s">
        <v>868</v>
      </c>
      <c r="C179" s="274"/>
      <c r="D179" s="274"/>
      <c r="E179" s="234"/>
      <c r="F179" s="276"/>
      <c r="H179" s="154">
        <v>19</v>
      </c>
      <c r="I179" s="283" t="s">
        <v>108</v>
      </c>
    </row>
    <row r="180" spans="1:9" ht="12.75" customHeight="1" x14ac:dyDescent="0.55000000000000004">
      <c r="A180" s="4"/>
      <c r="B180" s="288" t="s">
        <v>869</v>
      </c>
      <c r="C180" s="274"/>
      <c r="D180" s="274"/>
      <c r="E180" s="234"/>
      <c r="F180" s="276"/>
      <c r="H180" s="154">
        <v>19</v>
      </c>
      <c r="I180" s="283" t="s">
        <v>108</v>
      </c>
    </row>
    <row r="181" spans="1:9" ht="12.75" customHeight="1" x14ac:dyDescent="0.55000000000000004">
      <c r="A181" s="4"/>
      <c r="B181" s="288" t="s">
        <v>870</v>
      </c>
      <c r="C181" s="274"/>
      <c r="D181" s="274"/>
      <c r="E181" s="234"/>
      <c r="F181" s="276"/>
      <c r="H181" s="154">
        <v>19</v>
      </c>
      <c r="I181" s="283" t="s">
        <v>108</v>
      </c>
    </row>
    <row r="182" spans="1:9" ht="12.75" customHeight="1" x14ac:dyDescent="0.55000000000000004">
      <c r="A182" s="4"/>
      <c r="B182" s="288" t="s">
        <v>871</v>
      </c>
      <c r="C182" s="274"/>
      <c r="D182" s="274"/>
      <c r="E182" s="234"/>
      <c r="F182" s="276"/>
      <c r="H182" s="154">
        <v>19</v>
      </c>
      <c r="I182" s="283" t="s">
        <v>108</v>
      </c>
    </row>
    <row r="183" spans="1:9" ht="12.75" customHeight="1" x14ac:dyDescent="0.55000000000000004">
      <c r="A183" s="4"/>
      <c r="B183" s="288" t="s">
        <v>872</v>
      </c>
      <c r="C183" s="274"/>
      <c r="D183" s="274"/>
      <c r="E183" s="235"/>
      <c r="F183" s="277"/>
      <c r="H183" s="154">
        <v>19</v>
      </c>
      <c r="I183" s="283" t="s">
        <v>108</v>
      </c>
    </row>
    <row r="184" spans="1:9" ht="12.75" customHeight="1" x14ac:dyDescent="0.55000000000000004">
      <c r="B184" s="289"/>
    </row>
    <row r="185" spans="1:9" ht="12.75" customHeight="1" x14ac:dyDescent="0.55000000000000004">
      <c r="A185" s="4" t="s">
        <v>873</v>
      </c>
      <c r="B185" s="290" t="s">
        <v>874</v>
      </c>
    </row>
    <row r="186" spans="1:9" ht="12.75" customHeight="1" x14ac:dyDescent="0.55000000000000004">
      <c r="A186" s="4"/>
      <c r="B186" s="288" t="s">
        <v>875</v>
      </c>
      <c r="C186" s="274"/>
      <c r="D186" s="274"/>
      <c r="E186" s="232"/>
      <c r="F186" s="275"/>
      <c r="H186" s="154">
        <v>19</v>
      </c>
      <c r="I186" s="283" t="s">
        <v>108</v>
      </c>
    </row>
    <row r="187" spans="1:9" ht="12.75" customHeight="1" x14ac:dyDescent="0.55000000000000004">
      <c r="A187" s="4"/>
      <c r="B187" s="288" t="s">
        <v>876</v>
      </c>
      <c r="C187" s="274"/>
      <c r="D187" s="274"/>
      <c r="E187" s="234"/>
      <c r="F187" s="276"/>
      <c r="H187" s="154">
        <v>19</v>
      </c>
      <c r="I187" s="283" t="s">
        <v>108</v>
      </c>
    </row>
    <row r="188" spans="1:9" ht="12.75" customHeight="1" x14ac:dyDescent="0.55000000000000004">
      <c r="A188" s="4"/>
      <c r="B188" s="288" t="s">
        <v>877</v>
      </c>
      <c r="C188" s="274"/>
      <c r="D188" s="274"/>
      <c r="E188" s="234"/>
      <c r="F188" s="276"/>
      <c r="H188" s="154">
        <v>19</v>
      </c>
      <c r="I188" s="283" t="s">
        <v>108</v>
      </c>
    </row>
    <row r="189" spans="1:9" ht="12.75" customHeight="1" x14ac:dyDescent="0.55000000000000004">
      <c r="A189" s="4"/>
      <c r="B189" s="288" t="s">
        <v>878</v>
      </c>
      <c r="C189" s="274"/>
      <c r="D189" s="274"/>
      <c r="E189" s="234"/>
      <c r="F189" s="276"/>
      <c r="H189" s="154">
        <v>19</v>
      </c>
      <c r="I189" s="283" t="s">
        <v>108</v>
      </c>
    </row>
    <row r="190" spans="1:9" ht="12.75" customHeight="1" x14ac:dyDescent="0.55000000000000004">
      <c r="A190" s="4"/>
      <c r="B190" s="288" t="s">
        <v>879</v>
      </c>
      <c r="C190" s="274"/>
      <c r="D190" s="274"/>
      <c r="E190" s="235"/>
      <c r="F190" s="277"/>
      <c r="H190" s="154">
        <v>19</v>
      </c>
      <c r="I190" s="283" t="s">
        <v>108</v>
      </c>
    </row>
    <row r="191" spans="1:9" ht="12.75" customHeight="1" x14ac:dyDescent="0.55000000000000004"/>
    <row r="192" spans="1:9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  <row r="990" ht="12.75" customHeight="1" x14ac:dyDescent="0.55000000000000004"/>
    <row r="991" ht="12.75" customHeight="1" x14ac:dyDescent="0.55000000000000004"/>
    <row r="992" ht="12.75" customHeight="1" x14ac:dyDescent="0.55000000000000004"/>
    <row r="993" ht="12.75" customHeight="1" x14ac:dyDescent="0.55000000000000004"/>
    <row r="994" ht="12.75" customHeight="1" x14ac:dyDescent="0.55000000000000004"/>
    <row r="995" ht="12.75" customHeight="1" x14ac:dyDescent="0.55000000000000004"/>
    <row r="996" ht="12.75" customHeight="1" x14ac:dyDescent="0.55000000000000004"/>
    <row r="997" ht="12.75" customHeight="1" x14ac:dyDescent="0.55000000000000004"/>
    <row r="998" ht="12.75" customHeight="1" x14ac:dyDescent="0.55000000000000004"/>
    <row r="999" ht="12.75" customHeight="1" x14ac:dyDescent="0.55000000000000004"/>
    <row r="1000" ht="12.75" customHeight="1" x14ac:dyDescent="0.55000000000000004"/>
    <row r="1001" ht="12.75" customHeight="1" x14ac:dyDescent="0.55000000000000004"/>
    <row r="1002" ht="12.75" customHeight="1" x14ac:dyDescent="0.55000000000000004"/>
    <row r="1003" ht="12.75" customHeight="1" x14ac:dyDescent="0.55000000000000004"/>
    <row r="1004" ht="12.75" customHeight="1" x14ac:dyDescent="0.55000000000000004"/>
    <row r="1005" ht="12.75" customHeight="1" x14ac:dyDescent="0.55000000000000004"/>
    <row r="1006" ht="12.75" customHeight="1" x14ac:dyDescent="0.55000000000000004"/>
    <row r="1007" ht="12.75" customHeight="1" x14ac:dyDescent="0.55000000000000004"/>
    <row r="1008" ht="12.75" customHeight="1" x14ac:dyDescent="0.55000000000000004"/>
    <row r="1009" ht="12.75" customHeight="1" x14ac:dyDescent="0.55000000000000004"/>
    <row r="1010" ht="12.75" customHeight="1" x14ac:dyDescent="0.55000000000000004"/>
    <row r="1011" ht="12.75" customHeight="1" x14ac:dyDescent="0.55000000000000004"/>
    <row r="1012" ht="12.75" customHeight="1" x14ac:dyDescent="0.55000000000000004"/>
    <row r="1013" ht="12.75" customHeight="1" x14ac:dyDescent="0.55000000000000004"/>
    <row r="1014" ht="12.75" customHeight="1" x14ac:dyDescent="0.55000000000000004"/>
    <row r="1015" ht="12.75" customHeight="1" x14ac:dyDescent="0.55000000000000004"/>
    <row r="1016" ht="12.75" customHeight="1" x14ac:dyDescent="0.55000000000000004"/>
    <row r="1017" ht="12.75" customHeight="1" x14ac:dyDescent="0.55000000000000004"/>
    <row r="1018" ht="12.75" customHeight="1" x14ac:dyDescent="0.55000000000000004"/>
    <row r="1019" ht="12.75" customHeight="1" x14ac:dyDescent="0.55000000000000004"/>
    <row r="1020" ht="12.75" customHeight="1" x14ac:dyDescent="0.55000000000000004"/>
    <row r="1021" ht="12.75" customHeight="1" x14ac:dyDescent="0.55000000000000004"/>
    <row r="1022" ht="12.75" customHeight="1" x14ac:dyDescent="0.55000000000000004"/>
    <row r="1023" ht="12.75" customHeight="1" x14ac:dyDescent="0.55000000000000004"/>
    <row r="1024" ht="12.75" customHeight="1" x14ac:dyDescent="0.55000000000000004"/>
    <row r="1025" ht="12.75" customHeight="1" x14ac:dyDescent="0.55000000000000004"/>
    <row r="1026" ht="12.75" customHeight="1" x14ac:dyDescent="0.55000000000000004"/>
    <row r="1027" ht="12.75" customHeight="1" x14ac:dyDescent="0.55000000000000004"/>
    <row r="1028" ht="12.75" customHeight="1" x14ac:dyDescent="0.55000000000000004"/>
    <row r="1029" ht="12.75" customHeight="1" x14ac:dyDescent="0.55000000000000004"/>
    <row r="1030" ht="12.75" customHeight="1" x14ac:dyDescent="0.55000000000000004"/>
    <row r="1031" ht="12.75" customHeight="1" x14ac:dyDescent="0.55000000000000004"/>
    <row r="1032" ht="12.75" customHeight="1" x14ac:dyDescent="0.55000000000000004"/>
    <row r="1033" ht="12.75" customHeight="1" x14ac:dyDescent="0.55000000000000004"/>
    <row r="1034" ht="12.75" customHeight="1" x14ac:dyDescent="0.55000000000000004"/>
    <row r="1035" ht="12.75" customHeight="1" x14ac:dyDescent="0.55000000000000004"/>
    <row r="1036" ht="12.75" customHeight="1" x14ac:dyDescent="0.55000000000000004"/>
    <row r="1037" ht="12.75" customHeight="1" x14ac:dyDescent="0.55000000000000004"/>
    <row r="1038" ht="12.75" customHeight="1" x14ac:dyDescent="0.55000000000000004"/>
    <row r="1039" ht="12.75" customHeight="1" x14ac:dyDescent="0.55000000000000004"/>
    <row r="1040" ht="12.75" customHeight="1" x14ac:dyDescent="0.55000000000000004"/>
    <row r="1041" ht="12.75" customHeight="1" x14ac:dyDescent="0.55000000000000004"/>
    <row r="1042" ht="12.75" customHeight="1" x14ac:dyDescent="0.55000000000000004"/>
    <row r="1043" ht="12.75" customHeight="1" x14ac:dyDescent="0.55000000000000004"/>
    <row r="1044" ht="12.75" customHeight="1" x14ac:dyDescent="0.55000000000000004"/>
    <row r="1045" ht="12.75" customHeight="1" x14ac:dyDescent="0.55000000000000004"/>
    <row r="1046" ht="12.75" customHeight="1" x14ac:dyDescent="0.55000000000000004"/>
    <row r="1047" ht="12.75" customHeight="1" x14ac:dyDescent="0.55000000000000004"/>
    <row r="1048" ht="12.75" customHeight="1" x14ac:dyDescent="0.55000000000000004"/>
    <row r="1049" ht="12.75" customHeight="1" x14ac:dyDescent="0.55000000000000004"/>
    <row r="1050" ht="12.75" customHeight="1" x14ac:dyDescent="0.55000000000000004"/>
    <row r="1051" ht="12.75" customHeight="1" x14ac:dyDescent="0.55000000000000004"/>
    <row r="1052" ht="12.75" customHeight="1" x14ac:dyDescent="0.55000000000000004"/>
    <row r="1053" ht="12.75" customHeight="1" x14ac:dyDescent="0.55000000000000004"/>
    <row r="1054" ht="12.75" customHeight="1" x14ac:dyDescent="0.55000000000000004"/>
    <row r="1055" ht="12.75" customHeight="1" x14ac:dyDescent="0.55000000000000004"/>
    <row r="1056" ht="12.75" customHeight="1" x14ac:dyDescent="0.55000000000000004"/>
    <row r="1057" ht="12.75" customHeight="1" x14ac:dyDescent="0.55000000000000004"/>
    <row r="1058" ht="12.75" customHeight="1" x14ac:dyDescent="0.55000000000000004"/>
    <row r="1059" ht="12.75" customHeight="1" x14ac:dyDescent="0.55000000000000004"/>
    <row r="1060" ht="12.75" customHeight="1" x14ac:dyDescent="0.55000000000000004"/>
    <row r="1061" ht="12.75" customHeight="1" x14ac:dyDescent="0.55000000000000004"/>
    <row r="1062" ht="12.75" customHeight="1" x14ac:dyDescent="0.55000000000000004"/>
    <row r="1063" ht="12.75" customHeight="1" x14ac:dyDescent="0.55000000000000004"/>
    <row r="1064" ht="12.75" customHeight="1" x14ac:dyDescent="0.55000000000000004"/>
    <row r="1065" ht="12.75" customHeight="1" x14ac:dyDescent="0.55000000000000004"/>
    <row r="1066" ht="12.75" customHeight="1" x14ac:dyDescent="0.55000000000000004"/>
    <row r="1067" ht="12.75" customHeight="1" x14ac:dyDescent="0.55000000000000004"/>
    <row r="1068" ht="12.75" customHeight="1" x14ac:dyDescent="0.55000000000000004"/>
    <row r="1069" ht="12.75" customHeight="1" x14ac:dyDescent="0.55000000000000004"/>
    <row r="1070" ht="12.75" customHeight="1" x14ac:dyDescent="0.55000000000000004"/>
    <row r="1071" ht="12.75" customHeight="1" x14ac:dyDescent="0.55000000000000004"/>
    <row r="1072" ht="12.75" customHeight="1" x14ac:dyDescent="0.55000000000000004"/>
    <row r="1073" ht="12.75" customHeight="1" x14ac:dyDescent="0.55000000000000004"/>
    <row r="1074" ht="12.75" customHeight="1" x14ac:dyDescent="0.55000000000000004"/>
    <row r="1075" ht="12.75" customHeight="1" x14ac:dyDescent="0.55000000000000004"/>
    <row r="1076" ht="12.75" customHeight="1" x14ac:dyDescent="0.55000000000000004"/>
    <row r="1077" ht="12.75" customHeight="1" x14ac:dyDescent="0.55000000000000004"/>
    <row r="1078" ht="12.75" customHeight="1" x14ac:dyDescent="0.55000000000000004"/>
    <row r="1079" ht="12.75" customHeight="1" x14ac:dyDescent="0.55000000000000004"/>
    <row r="1080" ht="12.75" customHeight="1" x14ac:dyDescent="0.55000000000000004"/>
    <row r="1081" ht="12.75" customHeight="1" x14ac:dyDescent="0.55000000000000004"/>
    <row r="1082" ht="12.75" customHeight="1" x14ac:dyDescent="0.55000000000000004"/>
  </sheetData>
  <mergeCells count="8">
    <mergeCell ref="A59:A111"/>
    <mergeCell ref="A114:A183"/>
    <mergeCell ref="A185:A190"/>
    <mergeCell ref="A1:A2"/>
    <mergeCell ref="A6:A17"/>
    <mergeCell ref="A18:A40"/>
    <mergeCell ref="A43:A46"/>
    <mergeCell ref="A52:A56"/>
  </mergeCells>
  <dataValidations count="1">
    <dataValidation type="list" operator="equal" allowBlank="1" showErrorMessage="1" sqref="F6:F17" xr:uid="{00000000-0002-0000-0600-000000000000}">
      <formula1>"EU,CIS (e.g. Russia),Africa,Middle East,North America,Latin America,China,South Asia,South East Asia,Oceania"</formula1>
      <formula2>0</formula2>
    </dataValidation>
  </dataValidation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3CA00"/>
  </sheetPr>
  <dimension ref="A1:AR100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 x14ac:dyDescent="0.2"/>
  <cols>
    <col min="1" max="1" width="36" customWidth="1"/>
    <col min="2" max="2" width="10" customWidth="1"/>
    <col min="3" max="3" width="11" customWidth="1"/>
    <col min="4" max="4" width="12.42578125" customWidth="1"/>
    <col min="5" max="5" width="8.28515625" customWidth="1"/>
    <col min="6" max="6" width="8.5703125" customWidth="1"/>
    <col min="7" max="7" width="16.28515625" customWidth="1"/>
    <col min="8" max="8" width="10.85546875" customWidth="1"/>
    <col min="9" max="9" width="7" customWidth="1"/>
    <col min="10" max="10" width="12.42578125" customWidth="1"/>
    <col min="11" max="13" width="8.85546875" customWidth="1"/>
    <col min="14" max="14" width="10.85546875" customWidth="1"/>
    <col min="15" max="15" width="7.28515625" customWidth="1"/>
    <col min="16" max="16" width="7.140625" customWidth="1"/>
    <col min="17" max="17" width="1.7109375" customWidth="1"/>
    <col min="18" max="18" width="20.42578125" customWidth="1"/>
    <col min="19" max="19" width="19.42578125" customWidth="1"/>
    <col min="20" max="20" width="5.42578125" customWidth="1"/>
    <col min="21" max="21" width="8.5703125" customWidth="1"/>
    <col min="22" max="22" width="10.42578125" customWidth="1"/>
    <col min="23" max="23" width="13.42578125" customWidth="1"/>
    <col min="24" max="24" width="10.42578125" customWidth="1"/>
    <col min="25" max="25" width="6.42578125" customWidth="1"/>
    <col min="26" max="26" width="17.140625" customWidth="1"/>
    <col min="27" max="27" width="2.42578125" customWidth="1"/>
    <col min="28" max="28" width="11.42578125"/>
    <col min="29" max="29" width="13.85546875" customWidth="1"/>
    <col min="30" max="30" width="15.140625" customWidth="1"/>
    <col min="31" max="31" width="13.85546875" customWidth="1"/>
    <col min="32" max="32" width="12" customWidth="1"/>
    <col min="33" max="33" width="8.85546875" customWidth="1"/>
    <col min="34" max="35" width="12.140625" customWidth="1"/>
    <col min="36" max="37" width="11.42578125"/>
    <col min="38" max="38" width="30.42578125" customWidth="1"/>
    <col min="39" max="39" width="32.42578125" customWidth="1"/>
    <col min="40" max="40" width="68.85546875" customWidth="1"/>
    <col min="41" max="41" width="31.7109375" customWidth="1"/>
    <col min="42" max="44" width="11.42578125"/>
    <col min="45" max="1025" width="14.42578125" customWidth="1"/>
  </cols>
  <sheetData>
    <row r="1" spans="1:44" ht="18.75" customHeight="1" x14ac:dyDescent="0.2">
      <c r="A1" s="10" t="s">
        <v>880</v>
      </c>
      <c r="B1" s="38" t="s">
        <v>881</v>
      </c>
      <c r="C1" s="39"/>
      <c r="D1" s="291"/>
      <c r="E1" s="292"/>
      <c r="F1" s="293"/>
      <c r="G1" s="294"/>
      <c r="H1" s="39"/>
      <c r="I1" s="39"/>
      <c r="J1" s="88"/>
      <c r="K1" s="39"/>
      <c r="L1" s="39"/>
      <c r="M1" s="88"/>
      <c r="N1" s="292"/>
      <c r="O1" s="39"/>
      <c r="P1" s="294"/>
      <c r="Q1" s="294"/>
      <c r="R1" s="294"/>
      <c r="S1" s="88"/>
      <c r="T1" s="88"/>
      <c r="U1" s="88"/>
      <c r="V1" s="88"/>
      <c r="W1" s="175"/>
      <c r="X1" s="88"/>
      <c r="Y1" s="88"/>
      <c r="Z1" s="39"/>
      <c r="AA1" s="39"/>
      <c r="AB1" s="295"/>
      <c r="AC1" s="39"/>
      <c r="AD1" s="175"/>
      <c r="AE1" s="88"/>
      <c r="AF1" s="88"/>
      <c r="AG1" s="296"/>
      <c r="AH1" s="39"/>
      <c r="AI1" s="263"/>
      <c r="AJ1" s="39"/>
      <c r="AK1" s="39"/>
      <c r="AL1" s="39"/>
      <c r="AM1" s="39"/>
      <c r="AN1" s="39"/>
      <c r="AO1" s="72"/>
      <c r="AP1" s="39"/>
      <c r="AQ1" s="39"/>
      <c r="AR1" s="39"/>
    </row>
    <row r="2" spans="1:44" ht="12.75" customHeight="1" x14ac:dyDescent="0.2">
      <c r="A2" s="10"/>
      <c r="B2" s="43"/>
      <c r="C2" s="39"/>
      <c r="D2" s="291"/>
      <c r="E2" s="292"/>
      <c r="F2" s="293"/>
      <c r="G2" s="294"/>
      <c r="H2" s="39"/>
      <c r="I2" s="39"/>
      <c r="J2" s="88"/>
      <c r="K2" s="39"/>
      <c r="L2" s="39"/>
      <c r="M2" s="88"/>
      <c r="N2" s="292"/>
      <c r="O2" s="39"/>
      <c r="P2" s="294"/>
      <c r="Q2" s="294"/>
      <c r="R2" s="294"/>
      <c r="S2" s="88"/>
      <c r="T2" s="88"/>
      <c r="U2" s="88"/>
      <c r="V2" s="88"/>
      <c r="W2" s="175"/>
      <c r="X2" s="88"/>
      <c r="Y2" s="88"/>
      <c r="Z2" s="39"/>
      <c r="AA2" s="39"/>
      <c r="AB2" s="295"/>
      <c r="AC2" s="39"/>
      <c r="AD2" s="175"/>
      <c r="AE2" s="88"/>
      <c r="AF2" s="88"/>
      <c r="AG2" s="296"/>
      <c r="AH2" s="39"/>
      <c r="AI2" s="263"/>
      <c r="AJ2" s="39"/>
      <c r="AK2" s="39"/>
      <c r="AL2" s="39"/>
      <c r="AM2" s="39"/>
      <c r="AN2" s="39"/>
      <c r="AO2" s="72"/>
      <c r="AP2" s="39"/>
      <c r="AQ2" s="39"/>
      <c r="AR2" s="39"/>
    </row>
    <row r="3" spans="1:44" ht="12.75" customHeight="1" x14ac:dyDescent="0.2">
      <c r="A3" s="292"/>
      <c r="B3" s="292"/>
      <c r="C3" s="292"/>
      <c r="D3" s="291"/>
      <c r="F3" s="293"/>
      <c r="G3" s="294"/>
      <c r="H3" s="39"/>
      <c r="I3" s="39"/>
      <c r="J3" s="88"/>
      <c r="K3" s="39"/>
      <c r="L3" s="39"/>
      <c r="M3" s="88"/>
      <c r="N3" s="292"/>
      <c r="O3" s="39"/>
      <c r="P3" s="294"/>
      <c r="Q3" s="294"/>
      <c r="R3" s="294"/>
      <c r="S3" s="88"/>
      <c r="T3" s="88"/>
      <c r="U3" s="88"/>
      <c r="V3" s="88"/>
      <c r="W3" s="175"/>
      <c r="X3" s="88"/>
      <c r="Y3" s="88"/>
      <c r="Z3" s="39"/>
      <c r="AA3" s="39"/>
      <c r="AB3" s="295"/>
      <c r="AC3" s="39"/>
      <c r="AD3" s="175"/>
      <c r="AE3" s="88"/>
      <c r="AF3" s="88"/>
      <c r="AG3" s="296"/>
      <c r="AH3" s="39"/>
      <c r="AI3" s="263"/>
      <c r="AJ3" s="39"/>
      <c r="AK3" s="39"/>
      <c r="AL3" s="39"/>
      <c r="AM3" s="39"/>
      <c r="AN3" s="39"/>
      <c r="AO3" s="72"/>
      <c r="AP3" s="39"/>
      <c r="AQ3" s="39"/>
      <c r="AR3" s="39"/>
    </row>
    <row r="4" spans="1:44" ht="12.75" customHeight="1" x14ac:dyDescent="0.2">
      <c r="A4" s="297"/>
      <c r="B4" s="297"/>
      <c r="C4" s="297"/>
      <c r="D4" s="297" t="s">
        <v>882</v>
      </c>
      <c r="E4" s="297" t="s">
        <v>883</v>
      </c>
      <c r="F4" s="298"/>
      <c r="G4" s="299"/>
      <c r="H4" s="72"/>
      <c r="I4" s="72"/>
      <c r="J4" s="300"/>
      <c r="K4" s="72"/>
      <c r="L4" s="72"/>
      <c r="M4" s="300"/>
      <c r="O4" s="72"/>
      <c r="P4" s="299"/>
      <c r="Q4" s="299"/>
      <c r="R4" s="299" t="s">
        <v>884</v>
      </c>
      <c r="S4" s="300"/>
      <c r="T4" s="300"/>
      <c r="U4" s="300"/>
      <c r="V4" s="300"/>
      <c r="W4" s="301"/>
      <c r="X4" s="300"/>
      <c r="Y4" s="300"/>
      <c r="Z4" s="72"/>
      <c r="AA4" s="72"/>
      <c r="AB4" s="302"/>
      <c r="AC4" s="72"/>
      <c r="AD4" s="301"/>
      <c r="AE4" s="300"/>
      <c r="AF4" s="300"/>
      <c r="AG4" s="303"/>
      <c r="AH4" s="72"/>
      <c r="AI4" s="304"/>
      <c r="AJ4" s="72"/>
      <c r="AK4" s="72"/>
      <c r="AL4" s="72"/>
      <c r="AM4" s="72"/>
      <c r="AN4" s="72"/>
      <c r="AO4" s="72"/>
      <c r="AP4" s="72"/>
      <c r="AQ4" s="72"/>
      <c r="AR4" s="72"/>
    </row>
    <row r="5" spans="1:44" ht="29.25" customHeight="1" x14ac:dyDescent="0.2">
      <c r="A5" s="297"/>
      <c r="B5" s="297"/>
      <c r="D5" s="305" t="s">
        <v>885</v>
      </c>
      <c r="E5" s="3" t="s">
        <v>886</v>
      </c>
      <c r="F5" s="3"/>
      <c r="G5" s="3"/>
      <c r="H5" s="2" t="s">
        <v>887</v>
      </c>
      <c r="I5" s="2"/>
      <c r="J5" s="2"/>
      <c r="K5" s="1" t="s">
        <v>888</v>
      </c>
      <c r="L5" s="1"/>
      <c r="M5" s="1"/>
      <c r="N5" s="2" t="s">
        <v>889</v>
      </c>
      <c r="O5" s="2"/>
      <c r="P5" s="2"/>
      <c r="Q5" s="300"/>
      <c r="R5" s="300"/>
      <c r="S5" s="300"/>
      <c r="T5" s="300"/>
      <c r="U5" s="300"/>
      <c r="V5" s="300"/>
      <c r="W5" s="301"/>
      <c r="X5" s="300"/>
      <c r="Y5" s="300"/>
      <c r="Z5" s="72"/>
      <c r="AA5" s="72"/>
      <c r="AB5" s="302"/>
      <c r="AC5" s="72"/>
      <c r="AD5" s="301"/>
      <c r="AE5" s="300"/>
      <c r="AF5" s="300"/>
      <c r="AG5" s="303"/>
      <c r="AH5" s="72"/>
      <c r="AI5" s="304"/>
      <c r="AJ5" s="72"/>
      <c r="AK5" s="72"/>
      <c r="AL5" s="299"/>
      <c r="AM5" s="299"/>
      <c r="AN5" s="300"/>
      <c r="AO5" s="300"/>
      <c r="AP5" s="300"/>
      <c r="AQ5" s="300"/>
      <c r="AR5" s="300"/>
    </row>
    <row r="6" spans="1:44" ht="72.75" customHeight="1" x14ac:dyDescent="0.2">
      <c r="A6" s="230" t="s">
        <v>890</v>
      </c>
      <c r="B6" s="230" t="s">
        <v>891</v>
      </c>
      <c r="C6" s="230" t="s">
        <v>891</v>
      </c>
      <c r="D6" s="230" t="s">
        <v>892</v>
      </c>
      <c r="E6" s="230" t="s">
        <v>893</v>
      </c>
      <c r="F6" s="306" t="s">
        <v>892</v>
      </c>
      <c r="G6" s="307" t="s">
        <v>41</v>
      </c>
      <c r="H6" s="230" t="s">
        <v>893</v>
      </c>
      <c r="I6" s="306" t="s">
        <v>892</v>
      </c>
      <c r="J6" s="307" t="s">
        <v>41</v>
      </c>
      <c r="K6" s="230" t="s">
        <v>893</v>
      </c>
      <c r="L6" s="306" t="s">
        <v>892</v>
      </c>
      <c r="M6" s="307" t="s">
        <v>41</v>
      </c>
      <c r="N6" s="230" t="s">
        <v>893</v>
      </c>
      <c r="O6" s="306" t="s">
        <v>892</v>
      </c>
      <c r="P6" s="307" t="s">
        <v>41</v>
      </c>
      <c r="Q6" s="307"/>
      <c r="R6" s="45" t="s">
        <v>894</v>
      </c>
      <c r="S6" s="45" t="s">
        <v>895</v>
      </c>
      <c r="T6" s="45" t="s">
        <v>896</v>
      </c>
      <c r="U6" s="45" t="s">
        <v>897</v>
      </c>
      <c r="V6" s="45" t="s">
        <v>898</v>
      </c>
      <c r="W6" s="308" t="s">
        <v>899</v>
      </c>
      <c r="X6" s="45" t="s">
        <v>900</v>
      </c>
      <c r="Y6" s="308" t="s">
        <v>892</v>
      </c>
      <c r="Z6" s="45" t="s">
        <v>901</v>
      </c>
      <c r="AA6" s="309"/>
      <c r="AB6" s="310" t="s">
        <v>902</v>
      </c>
      <c r="AC6" s="45" t="s">
        <v>903</v>
      </c>
      <c r="AD6" s="179" t="s">
        <v>904</v>
      </c>
      <c r="AE6" s="45" t="s">
        <v>905</v>
      </c>
      <c r="AF6" s="45" t="s">
        <v>906</v>
      </c>
      <c r="AG6" s="179"/>
      <c r="AH6" s="45" t="s">
        <v>907</v>
      </c>
      <c r="AI6" s="311" t="s">
        <v>908</v>
      </c>
      <c r="AJ6" s="230" t="s">
        <v>909</v>
      </c>
      <c r="AK6" s="45" t="s">
        <v>910</v>
      </c>
      <c r="AL6" s="45" t="s">
        <v>911</v>
      </c>
      <c r="AM6" s="45" t="s">
        <v>912</v>
      </c>
      <c r="AN6" s="45" t="s">
        <v>913</v>
      </c>
      <c r="AO6" s="312" t="s">
        <v>50</v>
      </c>
      <c r="AP6" s="307"/>
      <c r="AQ6" s="307"/>
      <c r="AR6" s="307"/>
    </row>
    <row r="7" spans="1:44" ht="16.5" customHeight="1" x14ac:dyDescent="0.2">
      <c r="A7" s="257"/>
      <c r="B7" s="257"/>
      <c r="C7" s="257"/>
      <c r="D7" s="313"/>
      <c r="E7" s="314"/>
      <c r="F7" s="315"/>
      <c r="G7" s="315"/>
      <c r="H7" s="257"/>
      <c r="I7" s="316"/>
      <c r="J7" s="317"/>
      <c r="K7" s="314"/>
      <c r="L7" s="318"/>
      <c r="M7" s="315"/>
      <c r="N7" s="257"/>
      <c r="O7" s="313"/>
      <c r="P7" s="39"/>
      <c r="Q7" s="39"/>
      <c r="R7" s="317"/>
      <c r="S7" s="317"/>
      <c r="T7" s="317"/>
      <c r="U7" s="317"/>
      <c r="V7" s="88" t="s">
        <v>914</v>
      </c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9"/>
      <c r="AH7" s="257"/>
      <c r="AI7" s="320"/>
      <c r="AJ7" s="257"/>
      <c r="AK7" s="257"/>
      <c r="AL7" s="317"/>
      <c r="AM7" s="317"/>
      <c r="AN7" s="317"/>
      <c r="AO7" s="300"/>
      <c r="AP7" s="88"/>
      <c r="AQ7" s="88"/>
      <c r="AR7" s="317"/>
    </row>
    <row r="8" spans="1:44" ht="16.5" customHeight="1" x14ac:dyDescent="0.2">
      <c r="A8" s="39" t="s">
        <v>915</v>
      </c>
      <c r="B8" s="39">
        <v>10</v>
      </c>
      <c r="C8" s="39">
        <v>10</v>
      </c>
      <c r="D8" s="295">
        <v>109.9</v>
      </c>
      <c r="E8" s="253">
        <v>25</v>
      </c>
      <c r="F8" s="321">
        <f t="shared" ref="F8:F17" si="0">0*44/28*265</f>
        <v>0</v>
      </c>
      <c r="G8" s="321">
        <f t="shared" ref="G8:G17" si="1">B8*D8*(E8/100)*F8</f>
        <v>0</v>
      </c>
      <c r="H8" s="39">
        <v>25</v>
      </c>
      <c r="I8" s="295">
        <f t="shared" ref="I8:I17" si="2">0.01*44/28*265</f>
        <v>4.1642857142857146</v>
      </c>
      <c r="J8" s="88">
        <f t="shared" ref="J8:J17" si="3">B8*D8*(H8/100)*I8</f>
        <v>1144.1375</v>
      </c>
      <c r="K8" s="253">
        <v>0</v>
      </c>
      <c r="L8" s="322">
        <f>0.004432*(44/28)*265</f>
        <v>1.8456114285714285</v>
      </c>
      <c r="M8" s="321">
        <f t="shared" ref="M8:M17" si="4">B8*D8*(K8/100)*L8</f>
        <v>0</v>
      </c>
      <c r="N8" s="39">
        <v>0</v>
      </c>
      <c r="O8" s="83">
        <f t="shared" ref="O8:O17" si="5">0*44/28*265</f>
        <v>0</v>
      </c>
      <c r="P8" s="83">
        <f>B8*(D8*0.8)*(N8/100)*O8</f>
        <v>0</v>
      </c>
      <c r="Q8" s="88"/>
      <c r="R8" s="88">
        <f t="shared" ref="R8:R17" si="6">((44/28)*((B8*(D8*0.8)*(E8/100))-(G8/265))*0.0125)*265</f>
        <v>1144.1375000000003</v>
      </c>
      <c r="S8" s="88">
        <f t="shared" ref="S8:S17" si="7">((44/28)*((B8*(D8*0.8)*(H8/100))-(J8/265))*0.0125)*265</f>
        <v>1121.6633705357146</v>
      </c>
      <c r="T8" s="88">
        <f t="shared" ref="T8:T17" si="8">N8+K8+H8+E8</f>
        <v>50</v>
      </c>
      <c r="U8" s="88">
        <f t="shared" ref="U8:U17" si="9">G8+J8+M8+P8+R8+S8</f>
        <v>3409.938370535715</v>
      </c>
      <c r="V8" s="39">
        <v>9000</v>
      </c>
      <c r="W8" s="175">
        <v>0.83299999999999996</v>
      </c>
      <c r="X8" s="88">
        <f t="shared" ref="X8:X17" si="10">W8*D8*B8</f>
        <v>915.46699999999998</v>
      </c>
      <c r="Y8" s="175">
        <v>3.1230000000000002</v>
      </c>
      <c r="Z8" s="88">
        <f t="shared" ref="Z8:Z17" si="11">Y8*((B8*D8*0.8)-((((G8+J8+M8+P8+R8+S8)/265)/(44/28))))</f>
        <v>2720.1688169062504</v>
      </c>
      <c r="AA8" s="88"/>
      <c r="AB8" s="295">
        <f>SUM(122.71*(V8/8071))</f>
        <v>136.83434518647007</v>
      </c>
      <c r="AC8" s="88">
        <f t="shared" ref="AC8:AC17" si="12">B8*AB8*28</f>
        <v>38313.616652211618</v>
      </c>
      <c r="AD8" s="175">
        <v>37.26</v>
      </c>
      <c r="AE8" s="88">
        <f t="shared" ref="AE8:AE17" si="13">B8*AD8*28</f>
        <v>10432.799999999999</v>
      </c>
      <c r="AF8" s="323">
        <f t="shared" ref="AF8:AF17" si="14">SUM(((AC8+AE8)/28)/1000)/B8</f>
        <v>0.17409434518647007</v>
      </c>
      <c r="AG8" s="39"/>
      <c r="AH8" s="296">
        <f t="shared" ref="AH8:AH17" si="15">(U8+AC8+AE8+X8+Z8)/1000</f>
        <v>55.791990839653579</v>
      </c>
      <c r="AI8" s="324"/>
      <c r="AJ8" s="325"/>
      <c r="AK8" s="88" t="s">
        <v>916</v>
      </c>
      <c r="AL8" s="39" t="s">
        <v>917</v>
      </c>
      <c r="AM8" s="39" t="s">
        <v>918</v>
      </c>
      <c r="AN8" s="88" t="s">
        <v>919</v>
      </c>
      <c r="AO8" s="299" t="s">
        <v>920</v>
      </c>
      <c r="AP8" s="88"/>
      <c r="AQ8" s="88"/>
      <c r="AR8" s="39"/>
    </row>
    <row r="9" spans="1:44" ht="16.5" customHeight="1" x14ac:dyDescent="0.2">
      <c r="A9" s="39" t="s">
        <v>921</v>
      </c>
      <c r="B9" s="39">
        <v>10</v>
      </c>
      <c r="C9" s="39">
        <v>10</v>
      </c>
      <c r="D9" s="295">
        <v>44.7</v>
      </c>
      <c r="E9" s="253">
        <v>100</v>
      </c>
      <c r="F9" s="321">
        <f t="shared" si="0"/>
        <v>0</v>
      </c>
      <c r="G9" s="321">
        <f t="shared" si="1"/>
        <v>0</v>
      </c>
      <c r="H9" s="39">
        <v>0</v>
      </c>
      <c r="I9" s="295">
        <f t="shared" si="2"/>
        <v>4.1642857142857146</v>
      </c>
      <c r="J9" s="295">
        <f t="shared" si="3"/>
        <v>0</v>
      </c>
      <c r="K9" s="253">
        <v>0</v>
      </c>
      <c r="L9" s="322">
        <f t="shared" ref="L9:L17" si="16">0.004432*44/28*265</f>
        <v>1.8456114285714287</v>
      </c>
      <c r="M9" s="322">
        <f t="shared" si="4"/>
        <v>0</v>
      </c>
      <c r="N9" s="39">
        <v>0</v>
      </c>
      <c r="O9" s="83">
        <f t="shared" si="5"/>
        <v>0</v>
      </c>
      <c r="P9" s="83">
        <f t="shared" ref="P9:P17" si="17">B9*D9*(N9/100)*O9</f>
        <v>0</v>
      </c>
      <c r="Q9" s="88"/>
      <c r="R9" s="88">
        <f t="shared" si="6"/>
        <v>1861.4357142857145</v>
      </c>
      <c r="S9" s="88">
        <f t="shared" si="7"/>
        <v>0</v>
      </c>
      <c r="T9" s="88">
        <f t="shared" si="8"/>
        <v>100</v>
      </c>
      <c r="U9" s="88">
        <f t="shared" si="9"/>
        <v>1861.4357142857145</v>
      </c>
      <c r="V9" s="39">
        <v>9000</v>
      </c>
      <c r="W9" s="175">
        <v>0.83299999999999996</v>
      </c>
      <c r="X9" s="295">
        <f t="shared" si="10"/>
        <v>372.351</v>
      </c>
      <c r="Y9" s="175">
        <v>3.1230000000000002</v>
      </c>
      <c r="Z9" s="88">
        <f t="shared" si="11"/>
        <v>1102.8249900000001</v>
      </c>
      <c r="AA9" s="88"/>
      <c r="AB9" s="295">
        <f>SUM((52.25*(V9/8071)))</f>
        <v>58.26415561888242</v>
      </c>
      <c r="AC9" s="88">
        <f t="shared" si="12"/>
        <v>16313.963573287077</v>
      </c>
      <c r="AD9" s="175">
        <v>6.9</v>
      </c>
      <c r="AE9" s="295">
        <f t="shared" si="13"/>
        <v>1932</v>
      </c>
      <c r="AF9" s="323">
        <f t="shared" si="14"/>
        <v>6.5164155618882419E-2</v>
      </c>
      <c r="AG9" s="39"/>
      <c r="AH9" s="296">
        <f t="shared" si="15"/>
        <v>21.582575277572793</v>
      </c>
      <c r="AI9" s="324"/>
      <c r="AJ9" s="295"/>
      <c r="AK9" s="88" t="s">
        <v>916</v>
      </c>
      <c r="AL9" s="39" t="s">
        <v>922</v>
      </c>
      <c r="AM9" s="39" t="s">
        <v>918</v>
      </c>
      <c r="AN9" s="88" t="s">
        <v>919</v>
      </c>
      <c r="AO9" s="300" t="s">
        <v>923</v>
      </c>
      <c r="AP9" s="88"/>
      <c r="AQ9" s="88"/>
      <c r="AR9" s="39"/>
    </row>
    <row r="10" spans="1:44" ht="14.25" customHeight="1" x14ac:dyDescent="0.2">
      <c r="A10" s="39" t="s">
        <v>924</v>
      </c>
      <c r="B10" s="39">
        <v>10</v>
      </c>
      <c r="C10" s="39">
        <v>10</v>
      </c>
      <c r="D10" s="295">
        <v>44.7</v>
      </c>
      <c r="E10" s="253">
        <v>25</v>
      </c>
      <c r="F10" s="321">
        <f t="shared" si="0"/>
        <v>0</v>
      </c>
      <c r="G10" s="321">
        <f t="shared" si="1"/>
        <v>0</v>
      </c>
      <c r="H10" s="39">
        <v>25</v>
      </c>
      <c r="I10" s="295">
        <f t="shared" si="2"/>
        <v>4.1642857142857146</v>
      </c>
      <c r="J10" s="295">
        <f t="shared" si="3"/>
        <v>465.35892857142858</v>
      </c>
      <c r="K10" s="253">
        <v>25</v>
      </c>
      <c r="L10" s="322">
        <f t="shared" si="16"/>
        <v>1.8456114285714287</v>
      </c>
      <c r="M10" s="322">
        <f t="shared" si="4"/>
        <v>206.24707714285717</v>
      </c>
      <c r="N10" s="39">
        <v>25</v>
      </c>
      <c r="O10" s="83">
        <f t="shared" si="5"/>
        <v>0</v>
      </c>
      <c r="P10" s="83">
        <f t="shared" si="17"/>
        <v>0</v>
      </c>
      <c r="Q10" s="88"/>
      <c r="R10" s="88">
        <f t="shared" si="6"/>
        <v>465.35892857142863</v>
      </c>
      <c r="S10" s="88">
        <f t="shared" si="7"/>
        <v>456.21794961734696</v>
      </c>
      <c r="T10" s="88">
        <f t="shared" si="8"/>
        <v>100</v>
      </c>
      <c r="U10" s="88">
        <f t="shared" si="9"/>
        <v>1593.1828839030613</v>
      </c>
      <c r="V10" s="39"/>
      <c r="W10" s="175">
        <v>0.83299999999999996</v>
      </c>
      <c r="X10" s="295">
        <f t="shared" si="10"/>
        <v>372.351</v>
      </c>
      <c r="Y10" s="175">
        <v>3.1230000000000002</v>
      </c>
      <c r="Z10" s="88">
        <f t="shared" si="11"/>
        <v>1104.8367481903929</v>
      </c>
      <c r="AA10" s="88"/>
      <c r="AB10" s="295">
        <v>49.25</v>
      </c>
      <c r="AC10" s="88">
        <f t="shared" si="12"/>
        <v>13790</v>
      </c>
      <c r="AD10" s="175">
        <v>6.8</v>
      </c>
      <c r="AE10" s="295">
        <f t="shared" si="13"/>
        <v>1904</v>
      </c>
      <c r="AF10" s="323">
        <f t="shared" si="14"/>
        <v>5.6050000000000003E-2</v>
      </c>
      <c r="AG10" s="39"/>
      <c r="AH10" s="296">
        <f t="shared" si="15"/>
        <v>18.764370632093449</v>
      </c>
      <c r="AI10" s="324"/>
      <c r="AJ10" s="295"/>
      <c r="AK10" s="88" t="s">
        <v>916</v>
      </c>
      <c r="AL10" s="39" t="s">
        <v>922</v>
      </c>
      <c r="AM10" s="39" t="s">
        <v>918</v>
      </c>
      <c r="AN10" s="88"/>
      <c r="AO10" s="300" t="s">
        <v>925</v>
      </c>
      <c r="AP10" s="88"/>
      <c r="AQ10" s="88"/>
      <c r="AR10" s="39"/>
    </row>
    <row r="11" spans="1:44" ht="14.25" customHeight="1" x14ac:dyDescent="0.2">
      <c r="A11" s="39" t="s">
        <v>926</v>
      </c>
      <c r="B11" s="39">
        <v>10</v>
      </c>
      <c r="C11" s="39">
        <v>10</v>
      </c>
      <c r="D11" s="295">
        <v>44.7</v>
      </c>
      <c r="E11" s="253">
        <v>25</v>
      </c>
      <c r="F11" s="321">
        <f t="shared" si="0"/>
        <v>0</v>
      </c>
      <c r="G11" s="321">
        <f t="shared" si="1"/>
        <v>0</v>
      </c>
      <c r="H11" s="39">
        <v>25</v>
      </c>
      <c r="I11" s="295">
        <f t="shared" si="2"/>
        <v>4.1642857142857146</v>
      </c>
      <c r="J11" s="295">
        <f t="shared" si="3"/>
        <v>465.35892857142858</v>
      </c>
      <c r="K11" s="253">
        <v>25</v>
      </c>
      <c r="L11" s="322">
        <f t="shared" si="16"/>
        <v>1.8456114285714287</v>
      </c>
      <c r="M11" s="322">
        <f t="shared" si="4"/>
        <v>206.24707714285717</v>
      </c>
      <c r="N11" s="39">
        <v>25</v>
      </c>
      <c r="O11" s="83">
        <f t="shared" si="5"/>
        <v>0</v>
      </c>
      <c r="P11" s="83">
        <f t="shared" si="17"/>
        <v>0</v>
      </c>
      <c r="Q11" s="88"/>
      <c r="R11" s="88">
        <f t="shared" si="6"/>
        <v>465.35892857142863</v>
      </c>
      <c r="S11" s="88">
        <f t="shared" si="7"/>
        <v>456.21794961734696</v>
      </c>
      <c r="T11" s="88">
        <f t="shared" si="8"/>
        <v>100</v>
      </c>
      <c r="U11" s="88">
        <f t="shared" si="9"/>
        <v>1593.1828839030613</v>
      </c>
      <c r="V11" s="39" t="s">
        <v>927</v>
      </c>
      <c r="W11" s="175">
        <v>0.83299999999999996</v>
      </c>
      <c r="X11" s="295">
        <f t="shared" si="10"/>
        <v>372.351</v>
      </c>
      <c r="Y11" s="175">
        <v>3.1230000000000002</v>
      </c>
      <c r="Z11" s="88">
        <f t="shared" si="11"/>
        <v>1104.8367481903929</v>
      </c>
      <c r="AA11" s="88"/>
      <c r="AB11" s="295">
        <v>42.59</v>
      </c>
      <c r="AC11" s="88">
        <f t="shared" si="12"/>
        <v>11925.2</v>
      </c>
      <c r="AD11" s="175">
        <v>5.42</v>
      </c>
      <c r="AE11" s="295">
        <f t="shared" si="13"/>
        <v>1517.6000000000001</v>
      </c>
      <c r="AF11" s="323">
        <f t="shared" si="14"/>
        <v>4.8010000000000004E-2</v>
      </c>
      <c r="AG11" s="39"/>
      <c r="AH11" s="296">
        <f t="shared" si="15"/>
        <v>16.513170632093452</v>
      </c>
      <c r="AI11" s="324"/>
      <c r="AJ11" s="295"/>
      <c r="AK11" s="88" t="s">
        <v>916</v>
      </c>
      <c r="AL11" s="39" t="s">
        <v>922</v>
      </c>
      <c r="AM11" s="39" t="s">
        <v>918</v>
      </c>
      <c r="AN11" s="88"/>
      <c r="AO11" s="300" t="s">
        <v>925</v>
      </c>
      <c r="AP11" s="88"/>
      <c r="AQ11" s="88"/>
      <c r="AR11" s="39"/>
    </row>
    <row r="12" spans="1:44" ht="14.25" customHeight="1" x14ac:dyDescent="0.2">
      <c r="A12" s="39" t="s">
        <v>928</v>
      </c>
      <c r="B12" s="39">
        <v>10</v>
      </c>
      <c r="C12" s="39">
        <v>10</v>
      </c>
      <c r="D12" s="295">
        <v>44.7</v>
      </c>
      <c r="E12" s="253">
        <v>0</v>
      </c>
      <c r="F12" s="321">
        <f t="shared" si="0"/>
        <v>0</v>
      </c>
      <c r="G12" s="321">
        <f t="shared" si="1"/>
        <v>0</v>
      </c>
      <c r="H12" s="39">
        <v>100</v>
      </c>
      <c r="I12" s="295">
        <f t="shared" si="2"/>
        <v>4.1642857142857146</v>
      </c>
      <c r="J12" s="295">
        <f t="shared" si="3"/>
        <v>1861.4357142857143</v>
      </c>
      <c r="K12" s="253">
        <v>0</v>
      </c>
      <c r="L12" s="322">
        <f t="shared" si="16"/>
        <v>1.8456114285714287</v>
      </c>
      <c r="M12" s="322">
        <f t="shared" si="4"/>
        <v>0</v>
      </c>
      <c r="N12" s="39">
        <v>0</v>
      </c>
      <c r="O12" s="83">
        <f t="shared" si="5"/>
        <v>0</v>
      </c>
      <c r="P12" s="83">
        <f t="shared" si="17"/>
        <v>0</v>
      </c>
      <c r="Q12" s="88"/>
      <c r="R12" s="88">
        <f t="shared" si="6"/>
        <v>0</v>
      </c>
      <c r="S12" s="88">
        <f t="shared" si="7"/>
        <v>1824.8717984693878</v>
      </c>
      <c r="T12" s="88">
        <f t="shared" si="8"/>
        <v>100</v>
      </c>
      <c r="U12" s="88">
        <f t="shared" si="9"/>
        <v>3686.3075127551019</v>
      </c>
      <c r="V12" s="39">
        <v>690</v>
      </c>
      <c r="W12" s="175">
        <v>0.83299999999999996</v>
      </c>
      <c r="X12" s="295">
        <f t="shared" si="10"/>
        <v>372.351</v>
      </c>
      <c r="Y12" s="175">
        <v>3.1230000000000002</v>
      </c>
      <c r="Z12" s="88">
        <f t="shared" si="11"/>
        <v>1089.1393905535717</v>
      </c>
      <c r="AA12" s="88"/>
      <c r="AB12" s="295">
        <f>SUM(76.48*(V12/690))</f>
        <v>76.48</v>
      </c>
      <c r="AC12" s="88">
        <f t="shared" si="12"/>
        <v>21414.400000000001</v>
      </c>
      <c r="AD12" s="175">
        <v>11.48</v>
      </c>
      <c r="AE12" s="295">
        <f t="shared" si="13"/>
        <v>3214.4000000000005</v>
      </c>
      <c r="AF12" s="323">
        <f t="shared" si="14"/>
        <v>8.796000000000001E-2</v>
      </c>
      <c r="AG12" s="39"/>
      <c r="AH12" s="296">
        <f t="shared" si="15"/>
        <v>29.776597903308677</v>
      </c>
      <c r="AI12" s="324"/>
      <c r="AJ12" s="295"/>
      <c r="AK12" s="88" t="s">
        <v>916</v>
      </c>
      <c r="AL12" s="39" t="s">
        <v>922</v>
      </c>
      <c r="AM12" s="39" t="s">
        <v>918</v>
      </c>
      <c r="AN12" s="88"/>
      <c r="AO12" s="300" t="s">
        <v>925</v>
      </c>
      <c r="AP12" s="88"/>
      <c r="AQ12" s="88"/>
      <c r="AR12" s="39"/>
    </row>
    <row r="13" spans="1:44" ht="14.25" customHeight="1" x14ac:dyDescent="0.2">
      <c r="A13" s="39" t="s">
        <v>929</v>
      </c>
      <c r="B13" s="39">
        <v>10</v>
      </c>
      <c r="C13" s="39">
        <v>10</v>
      </c>
      <c r="D13" s="295">
        <v>44.7</v>
      </c>
      <c r="E13" s="253">
        <v>25</v>
      </c>
      <c r="F13" s="321">
        <f t="shared" si="0"/>
        <v>0</v>
      </c>
      <c r="G13" s="321">
        <f t="shared" si="1"/>
        <v>0</v>
      </c>
      <c r="H13" s="39">
        <v>25</v>
      </c>
      <c r="I13" s="295">
        <f t="shared" si="2"/>
        <v>4.1642857142857146</v>
      </c>
      <c r="J13" s="295">
        <f t="shared" si="3"/>
        <v>465.35892857142858</v>
      </c>
      <c r="K13" s="253">
        <v>25</v>
      </c>
      <c r="L13" s="322">
        <f t="shared" si="16"/>
        <v>1.8456114285714287</v>
      </c>
      <c r="M13" s="322">
        <f t="shared" si="4"/>
        <v>206.24707714285717</v>
      </c>
      <c r="N13" s="39">
        <v>25</v>
      </c>
      <c r="O13" s="83">
        <f t="shared" si="5"/>
        <v>0</v>
      </c>
      <c r="P13" s="83">
        <f t="shared" si="17"/>
        <v>0</v>
      </c>
      <c r="Q13" s="88"/>
      <c r="R13" s="88">
        <f t="shared" si="6"/>
        <v>465.35892857142863</v>
      </c>
      <c r="S13" s="88">
        <f t="shared" si="7"/>
        <v>456.21794961734696</v>
      </c>
      <c r="T13" s="88">
        <f t="shared" si="8"/>
        <v>100</v>
      </c>
      <c r="U13" s="88">
        <f t="shared" si="9"/>
        <v>1593.1828839030613</v>
      </c>
      <c r="V13" s="39">
        <v>690</v>
      </c>
      <c r="W13" s="175">
        <v>0.83299999999999996</v>
      </c>
      <c r="X13" s="295">
        <f t="shared" si="10"/>
        <v>372.351</v>
      </c>
      <c r="Y13" s="175">
        <v>3.1230000000000002</v>
      </c>
      <c r="Z13" s="88">
        <f t="shared" si="11"/>
        <v>1104.8367481903929</v>
      </c>
      <c r="AA13" s="88"/>
      <c r="AB13" s="295">
        <f>SUM(49.74*(V13/690))</f>
        <v>49.74</v>
      </c>
      <c r="AC13" s="88">
        <f t="shared" si="12"/>
        <v>13927.2</v>
      </c>
      <c r="AD13" s="175">
        <v>6.81</v>
      </c>
      <c r="AE13" s="295">
        <f t="shared" si="13"/>
        <v>1906.7999999999997</v>
      </c>
      <c r="AF13" s="323">
        <f t="shared" si="14"/>
        <v>5.6550000000000003E-2</v>
      </c>
      <c r="AG13" s="39"/>
      <c r="AH13" s="296">
        <f t="shared" si="15"/>
        <v>18.90437063209345</v>
      </c>
      <c r="AI13" s="324"/>
      <c r="AJ13" s="295"/>
      <c r="AK13" s="88" t="s">
        <v>916</v>
      </c>
      <c r="AL13" s="39" t="s">
        <v>922</v>
      </c>
      <c r="AM13" s="39" t="s">
        <v>918</v>
      </c>
      <c r="AN13" s="88"/>
      <c r="AO13" s="300" t="s">
        <v>925</v>
      </c>
      <c r="AP13" s="88"/>
      <c r="AQ13" s="88"/>
      <c r="AR13" s="39"/>
    </row>
    <row r="14" spans="1:44" ht="14.25" customHeight="1" x14ac:dyDescent="0.2">
      <c r="A14" s="39" t="s">
        <v>930</v>
      </c>
      <c r="B14" s="39">
        <v>10</v>
      </c>
      <c r="C14" s="39">
        <v>10</v>
      </c>
      <c r="D14" s="295">
        <v>44.7</v>
      </c>
      <c r="E14" s="253">
        <v>25</v>
      </c>
      <c r="F14" s="321">
        <f t="shared" si="0"/>
        <v>0</v>
      </c>
      <c r="G14" s="321">
        <f t="shared" si="1"/>
        <v>0</v>
      </c>
      <c r="H14" s="39">
        <v>25</v>
      </c>
      <c r="I14" s="295">
        <f t="shared" si="2"/>
        <v>4.1642857142857146</v>
      </c>
      <c r="J14" s="295">
        <f t="shared" si="3"/>
        <v>465.35892857142858</v>
      </c>
      <c r="K14" s="253">
        <v>25</v>
      </c>
      <c r="L14" s="322">
        <f t="shared" si="16"/>
        <v>1.8456114285714287</v>
      </c>
      <c r="M14" s="322">
        <f t="shared" si="4"/>
        <v>206.24707714285717</v>
      </c>
      <c r="N14" s="39">
        <v>25</v>
      </c>
      <c r="O14" s="83">
        <f t="shared" si="5"/>
        <v>0</v>
      </c>
      <c r="P14" s="83">
        <f t="shared" si="17"/>
        <v>0</v>
      </c>
      <c r="Q14" s="88"/>
      <c r="R14" s="88">
        <f t="shared" si="6"/>
        <v>465.35892857142863</v>
      </c>
      <c r="S14" s="88">
        <f t="shared" si="7"/>
        <v>456.21794961734696</v>
      </c>
      <c r="T14" s="88">
        <f t="shared" si="8"/>
        <v>100</v>
      </c>
      <c r="U14" s="88">
        <f t="shared" si="9"/>
        <v>1593.1828839030613</v>
      </c>
      <c r="V14" s="39">
        <v>690</v>
      </c>
      <c r="W14" s="175">
        <v>0.83299999999999996</v>
      </c>
      <c r="X14" s="295">
        <f t="shared" si="10"/>
        <v>372.351</v>
      </c>
      <c r="Y14" s="175">
        <v>3.1230000000000002</v>
      </c>
      <c r="Z14" s="88">
        <f t="shared" si="11"/>
        <v>1104.8367481903929</v>
      </c>
      <c r="AA14" s="88"/>
      <c r="AB14" s="295">
        <f>SUM(59.67*(V14/690))</f>
        <v>59.67</v>
      </c>
      <c r="AC14" s="88">
        <f t="shared" si="12"/>
        <v>16707.600000000002</v>
      </c>
      <c r="AD14" s="175">
        <v>9.15</v>
      </c>
      <c r="AE14" s="295">
        <f t="shared" si="13"/>
        <v>2562</v>
      </c>
      <c r="AF14" s="323">
        <f t="shared" si="14"/>
        <v>6.8820000000000006E-2</v>
      </c>
      <c r="AG14" s="39"/>
      <c r="AH14" s="296">
        <f t="shared" si="15"/>
        <v>22.339970632093454</v>
      </c>
      <c r="AI14" s="324"/>
      <c r="AJ14" s="295"/>
      <c r="AK14" s="88" t="s">
        <v>916</v>
      </c>
      <c r="AL14" s="39" t="s">
        <v>922</v>
      </c>
      <c r="AM14" s="39" t="s">
        <v>918</v>
      </c>
      <c r="AN14" s="88"/>
      <c r="AO14" s="300" t="s">
        <v>925</v>
      </c>
      <c r="AP14" s="88"/>
      <c r="AQ14" s="88"/>
      <c r="AR14" s="39"/>
    </row>
    <row r="15" spans="1:44" ht="14.25" customHeight="1" x14ac:dyDescent="0.2">
      <c r="A15" s="39" t="s">
        <v>931</v>
      </c>
      <c r="B15" s="39">
        <v>10</v>
      </c>
      <c r="C15" s="39">
        <v>10</v>
      </c>
      <c r="D15" s="295">
        <v>44.7</v>
      </c>
      <c r="E15" s="253">
        <v>25</v>
      </c>
      <c r="F15" s="321">
        <f t="shared" si="0"/>
        <v>0</v>
      </c>
      <c r="G15" s="321">
        <f t="shared" si="1"/>
        <v>0</v>
      </c>
      <c r="H15" s="39">
        <v>25</v>
      </c>
      <c r="I15" s="295">
        <f t="shared" si="2"/>
        <v>4.1642857142857146</v>
      </c>
      <c r="J15" s="295">
        <f t="shared" si="3"/>
        <v>465.35892857142858</v>
      </c>
      <c r="K15" s="253">
        <v>25</v>
      </c>
      <c r="L15" s="322">
        <f t="shared" si="16"/>
        <v>1.8456114285714287</v>
      </c>
      <c r="M15" s="322">
        <f t="shared" si="4"/>
        <v>206.24707714285717</v>
      </c>
      <c r="N15" s="39">
        <v>25</v>
      </c>
      <c r="O15" s="83">
        <f t="shared" si="5"/>
        <v>0</v>
      </c>
      <c r="P15" s="83">
        <f t="shared" si="17"/>
        <v>0</v>
      </c>
      <c r="Q15" s="88"/>
      <c r="R15" s="88">
        <f t="shared" si="6"/>
        <v>465.35892857142863</v>
      </c>
      <c r="S15" s="88">
        <f t="shared" si="7"/>
        <v>456.21794961734696</v>
      </c>
      <c r="T15" s="88">
        <f t="shared" si="8"/>
        <v>100</v>
      </c>
      <c r="U15" s="88">
        <f t="shared" si="9"/>
        <v>1593.1828839030613</v>
      </c>
      <c r="V15" s="39">
        <v>690</v>
      </c>
      <c r="W15" s="175">
        <v>0.83299999999999996</v>
      </c>
      <c r="X15" s="295">
        <f t="shared" si="10"/>
        <v>372.351</v>
      </c>
      <c r="Y15" s="175">
        <v>3.1230000000000002</v>
      </c>
      <c r="Z15" s="88">
        <f t="shared" si="11"/>
        <v>1104.8367481903929</v>
      </c>
      <c r="AA15" s="88"/>
      <c r="AB15" s="295">
        <f>SUM(50.48*(V15/690))</f>
        <v>50.48</v>
      </c>
      <c r="AC15" s="88">
        <f t="shared" si="12"/>
        <v>14134.399999999998</v>
      </c>
      <c r="AD15" s="175">
        <v>10.27</v>
      </c>
      <c r="AE15" s="295">
        <f t="shared" si="13"/>
        <v>2875.5999999999995</v>
      </c>
      <c r="AF15" s="323">
        <f t="shared" si="14"/>
        <v>6.0749999999999992E-2</v>
      </c>
      <c r="AG15" s="39"/>
      <c r="AH15" s="296">
        <f t="shared" si="15"/>
        <v>20.080370632093448</v>
      </c>
      <c r="AI15" s="324"/>
      <c r="AJ15" s="295"/>
      <c r="AK15" s="88" t="s">
        <v>916</v>
      </c>
      <c r="AL15" s="39" t="s">
        <v>922</v>
      </c>
      <c r="AM15" s="39" t="s">
        <v>918</v>
      </c>
      <c r="AN15" s="88"/>
      <c r="AO15" s="300" t="s">
        <v>925</v>
      </c>
      <c r="AP15" s="88"/>
      <c r="AQ15" s="88"/>
      <c r="AR15" s="39"/>
    </row>
    <row r="16" spans="1:44" ht="14.25" customHeight="1" x14ac:dyDescent="0.2">
      <c r="A16" s="39" t="s">
        <v>932</v>
      </c>
      <c r="B16" s="39">
        <v>10</v>
      </c>
      <c r="C16" s="39">
        <v>10</v>
      </c>
      <c r="D16" s="295">
        <v>44.7</v>
      </c>
      <c r="E16" s="253">
        <v>25</v>
      </c>
      <c r="F16" s="321">
        <f t="shared" si="0"/>
        <v>0</v>
      </c>
      <c r="G16" s="321">
        <f t="shared" si="1"/>
        <v>0</v>
      </c>
      <c r="H16" s="39">
        <v>25</v>
      </c>
      <c r="I16" s="295">
        <f t="shared" si="2"/>
        <v>4.1642857142857146</v>
      </c>
      <c r="J16" s="295">
        <f t="shared" si="3"/>
        <v>465.35892857142858</v>
      </c>
      <c r="K16" s="253">
        <v>25</v>
      </c>
      <c r="L16" s="322">
        <f t="shared" si="16"/>
        <v>1.8456114285714287</v>
      </c>
      <c r="M16" s="322">
        <f t="shared" si="4"/>
        <v>206.24707714285717</v>
      </c>
      <c r="N16" s="39">
        <v>25</v>
      </c>
      <c r="O16" s="83">
        <f t="shared" si="5"/>
        <v>0</v>
      </c>
      <c r="P16" s="83">
        <f t="shared" si="17"/>
        <v>0</v>
      </c>
      <c r="Q16" s="88"/>
      <c r="R16" s="88">
        <f t="shared" si="6"/>
        <v>465.35892857142863</v>
      </c>
      <c r="S16" s="88">
        <f t="shared" si="7"/>
        <v>456.21794961734696</v>
      </c>
      <c r="T16" s="88">
        <f t="shared" si="8"/>
        <v>100</v>
      </c>
      <c r="U16" s="88">
        <f t="shared" si="9"/>
        <v>1593.1828839030613</v>
      </c>
      <c r="V16" s="39">
        <v>690</v>
      </c>
      <c r="W16" s="175">
        <v>0.83299999999999996</v>
      </c>
      <c r="X16" s="295">
        <f t="shared" si="10"/>
        <v>372.351</v>
      </c>
      <c r="Y16" s="175">
        <v>3.1230000000000002</v>
      </c>
      <c r="Z16" s="88">
        <f t="shared" si="11"/>
        <v>1104.8367481903929</v>
      </c>
      <c r="AA16" s="88"/>
      <c r="AB16" s="295">
        <f>SUM(48.88*(V16/690))</f>
        <v>48.88</v>
      </c>
      <c r="AC16" s="88">
        <f t="shared" si="12"/>
        <v>13686.4</v>
      </c>
      <c r="AD16" s="175">
        <v>6.86</v>
      </c>
      <c r="AE16" s="295">
        <f t="shared" si="13"/>
        <v>1920.8000000000002</v>
      </c>
      <c r="AF16" s="323">
        <f t="shared" si="14"/>
        <v>5.5739999999999998E-2</v>
      </c>
      <c r="AG16" s="39"/>
      <c r="AH16" s="296">
        <f t="shared" si="15"/>
        <v>18.677570632093452</v>
      </c>
      <c r="AI16" s="324"/>
      <c r="AJ16" s="295"/>
      <c r="AK16" s="88" t="s">
        <v>916</v>
      </c>
      <c r="AL16" s="39" t="s">
        <v>922</v>
      </c>
      <c r="AM16" s="39" t="s">
        <v>918</v>
      </c>
      <c r="AN16" s="88"/>
      <c r="AO16" s="300" t="s">
        <v>925</v>
      </c>
      <c r="AP16" s="88"/>
      <c r="AQ16" s="88"/>
      <c r="AR16" s="39"/>
    </row>
    <row r="17" spans="1:44" ht="14.25" customHeight="1" x14ac:dyDescent="0.2">
      <c r="A17" s="39" t="s">
        <v>933</v>
      </c>
      <c r="B17" s="39">
        <v>10</v>
      </c>
      <c r="C17" s="39">
        <v>10</v>
      </c>
      <c r="D17" s="295">
        <v>44.7</v>
      </c>
      <c r="E17" s="253">
        <v>25</v>
      </c>
      <c r="F17" s="321">
        <f t="shared" si="0"/>
        <v>0</v>
      </c>
      <c r="G17" s="321">
        <f t="shared" si="1"/>
        <v>0</v>
      </c>
      <c r="H17" s="39">
        <v>25</v>
      </c>
      <c r="I17" s="295">
        <f t="shared" si="2"/>
        <v>4.1642857142857146</v>
      </c>
      <c r="J17" s="295">
        <f t="shared" si="3"/>
        <v>465.35892857142858</v>
      </c>
      <c r="K17" s="253">
        <v>25</v>
      </c>
      <c r="L17" s="322">
        <f t="shared" si="16"/>
        <v>1.8456114285714287</v>
      </c>
      <c r="M17" s="322">
        <f t="shared" si="4"/>
        <v>206.24707714285717</v>
      </c>
      <c r="N17" s="39">
        <v>25</v>
      </c>
      <c r="O17" s="83">
        <f t="shared" si="5"/>
        <v>0</v>
      </c>
      <c r="P17" s="83">
        <f t="shared" si="17"/>
        <v>0</v>
      </c>
      <c r="Q17" s="88"/>
      <c r="R17" s="88">
        <f t="shared" si="6"/>
        <v>465.35892857142863</v>
      </c>
      <c r="S17" s="88">
        <f t="shared" si="7"/>
        <v>456.21794961734696</v>
      </c>
      <c r="T17" s="88">
        <f t="shared" si="8"/>
        <v>100</v>
      </c>
      <c r="U17" s="88">
        <f t="shared" si="9"/>
        <v>1593.1828839030613</v>
      </c>
      <c r="V17" s="39">
        <v>690</v>
      </c>
      <c r="W17" s="175">
        <v>0.83299999999999996</v>
      </c>
      <c r="X17" s="295">
        <f t="shared" si="10"/>
        <v>372.351</v>
      </c>
      <c r="Y17" s="175">
        <v>3.1230000000000002</v>
      </c>
      <c r="Z17" s="88">
        <f t="shared" si="11"/>
        <v>1104.8367481903929</v>
      </c>
      <c r="AA17" s="88"/>
      <c r="AB17" s="295">
        <f>SUM(50.5*(V17/690))</f>
        <v>50.5</v>
      </c>
      <c r="AC17" s="88">
        <f t="shared" si="12"/>
        <v>14140</v>
      </c>
      <c r="AD17" s="175">
        <v>6.87</v>
      </c>
      <c r="AE17" s="295">
        <f t="shared" si="13"/>
        <v>1923.6000000000001</v>
      </c>
      <c r="AF17" s="323">
        <f t="shared" si="14"/>
        <v>5.7370000000000011E-2</v>
      </c>
      <c r="AG17" s="39"/>
      <c r="AH17" s="296">
        <f t="shared" si="15"/>
        <v>19.133970632093448</v>
      </c>
      <c r="AI17" s="324"/>
      <c r="AJ17" s="295"/>
      <c r="AK17" s="88" t="s">
        <v>916</v>
      </c>
      <c r="AL17" s="39" t="s">
        <v>922</v>
      </c>
      <c r="AM17" s="39" t="s">
        <v>918</v>
      </c>
      <c r="AN17" s="88"/>
      <c r="AO17" s="300" t="s">
        <v>925</v>
      </c>
      <c r="AP17" s="88"/>
      <c r="AQ17" s="88"/>
      <c r="AR17" s="39"/>
    </row>
    <row r="18" spans="1:44" ht="14.25" customHeight="1" x14ac:dyDescent="0.2">
      <c r="A18" s="39"/>
      <c r="B18" s="39"/>
      <c r="C18" s="39"/>
      <c r="D18" s="295"/>
      <c r="E18" s="253"/>
      <c r="F18" s="321"/>
      <c r="G18" s="321"/>
      <c r="H18" s="39"/>
      <c r="I18" s="295"/>
      <c r="J18" s="295"/>
      <c r="K18" s="253"/>
      <c r="L18" s="322"/>
      <c r="M18" s="322"/>
      <c r="N18" s="39"/>
      <c r="O18" s="83"/>
      <c r="P18" s="83"/>
      <c r="Q18" s="88"/>
      <c r="R18" s="88"/>
      <c r="S18" s="88"/>
      <c r="T18" s="88"/>
      <c r="U18" s="88"/>
      <c r="V18" s="39"/>
      <c r="W18" s="175"/>
      <c r="X18" s="295"/>
      <c r="Y18" s="175"/>
      <c r="Z18" s="88"/>
      <c r="AA18" s="88"/>
      <c r="AB18" s="295"/>
      <c r="AC18" s="88"/>
      <c r="AD18" s="175"/>
      <c r="AE18" s="295"/>
      <c r="AF18" s="323"/>
      <c r="AG18" s="39"/>
      <c r="AH18" s="296"/>
      <c r="AI18" s="324"/>
      <c r="AJ18" s="295"/>
      <c r="AK18" s="88"/>
      <c r="AL18" s="39"/>
      <c r="AM18" s="39"/>
      <c r="AN18" s="88"/>
      <c r="AO18" s="300"/>
      <c r="AP18" s="88"/>
      <c r="AQ18" s="88"/>
      <c r="AR18" s="39"/>
    </row>
    <row r="19" spans="1:44" ht="14.25" customHeight="1" x14ac:dyDescent="0.2">
      <c r="A19" s="39" t="s">
        <v>934</v>
      </c>
      <c r="B19" s="39">
        <v>10</v>
      </c>
      <c r="C19" s="39">
        <v>5</v>
      </c>
      <c r="D19" s="295">
        <v>11.1</v>
      </c>
      <c r="E19" s="253">
        <v>25</v>
      </c>
      <c r="F19" s="321">
        <f>0*44/28*265</f>
        <v>0</v>
      </c>
      <c r="G19" s="321">
        <f>B19*D19*(E19/100)*F19</f>
        <v>0</v>
      </c>
      <c r="H19" s="39">
        <v>25</v>
      </c>
      <c r="I19" s="295">
        <f>0.01*44/28*265</f>
        <v>4.1642857142857146</v>
      </c>
      <c r="J19" s="295">
        <f>B19*D19*(H19/100)*I19</f>
        <v>115.55892857142858</v>
      </c>
      <c r="K19" s="253">
        <v>25</v>
      </c>
      <c r="L19" s="322">
        <f>0.004432*44/28*265</f>
        <v>1.8456114285714287</v>
      </c>
      <c r="M19" s="322">
        <f>B19*D19*(K19/100)*L19</f>
        <v>51.215717142857144</v>
      </c>
      <c r="N19" s="39">
        <v>25</v>
      </c>
      <c r="O19" s="83">
        <f>0*44/28*265</f>
        <v>0</v>
      </c>
      <c r="P19" s="83">
        <f>B19*D19*(N19/100)*O19</f>
        <v>0</v>
      </c>
      <c r="Q19" s="88"/>
      <c r="R19" s="88">
        <f>((44/28)*((B19*(D19*0.8)*(E19/100))-(G19/265))*0.0125)*265</f>
        <v>115.55892857142858</v>
      </c>
      <c r="S19" s="88">
        <f>((44/28)*((B19*(D19*0.8)*(H19/100))-(J19/265))*0.0125)*265</f>
        <v>113.28902104591839</v>
      </c>
      <c r="T19" s="88">
        <f>N19+K19+H19+E19</f>
        <v>100</v>
      </c>
      <c r="U19" s="88">
        <f>G19+J19+M19+P19+R19+S19</f>
        <v>395.62259533163268</v>
      </c>
      <c r="V19" s="39"/>
      <c r="W19" s="175">
        <v>0.83299999999999996</v>
      </c>
      <c r="X19" s="295">
        <f>W19*D19*B19</f>
        <v>92.462999999999994</v>
      </c>
      <c r="Y19" s="175">
        <v>3.1230000000000002</v>
      </c>
      <c r="Z19" s="88">
        <f>Y19*((B19*D19*0.8)-((((G19+J19+M19+P19+R19+S19)/265)/(44/28))))</f>
        <v>274.35543411439289</v>
      </c>
      <c r="AA19" s="88"/>
      <c r="AB19" s="295">
        <v>1.5</v>
      </c>
      <c r="AC19" s="88">
        <f>B19*AB19*28</f>
        <v>420</v>
      </c>
      <c r="AD19" s="175">
        <v>5.2</v>
      </c>
      <c r="AE19" s="295">
        <f>B19*AD19*28</f>
        <v>1456</v>
      </c>
      <c r="AF19" s="323">
        <f>SUM(((AC19+AE19)/28)/1000)/B19</f>
        <v>6.7000000000000002E-3</v>
      </c>
      <c r="AG19" s="39"/>
      <c r="AH19" s="296">
        <f>(U19+AC19+AE19+X19+Z19)/1000</f>
        <v>2.6384410294460259</v>
      </c>
      <c r="AI19" s="324"/>
      <c r="AJ19" s="295"/>
      <c r="AK19" s="88" t="s">
        <v>916</v>
      </c>
      <c r="AL19" s="39" t="s">
        <v>935</v>
      </c>
      <c r="AM19" s="39" t="s">
        <v>918</v>
      </c>
      <c r="AN19" s="88" t="s">
        <v>919</v>
      </c>
      <c r="AO19" s="300" t="s">
        <v>925</v>
      </c>
      <c r="AP19" s="88"/>
      <c r="AQ19" s="88"/>
      <c r="AR19" s="39"/>
    </row>
    <row r="20" spans="1:44" ht="14.25" customHeight="1" x14ac:dyDescent="0.2">
      <c r="A20" s="39" t="s">
        <v>936</v>
      </c>
      <c r="B20" s="39">
        <v>10</v>
      </c>
      <c r="C20" s="39">
        <v>5</v>
      </c>
      <c r="D20" s="295">
        <v>11.1</v>
      </c>
      <c r="E20" s="253">
        <v>25</v>
      </c>
      <c r="F20" s="321">
        <f>0*44/28*265</f>
        <v>0</v>
      </c>
      <c r="G20" s="321">
        <f>B20*D20*(E20/100)*F20</f>
        <v>0</v>
      </c>
      <c r="H20" s="39">
        <v>25</v>
      </c>
      <c r="I20" s="295">
        <f>0.01*44/28*265</f>
        <v>4.1642857142857146</v>
      </c>
      <c r="J20" s="295">
        <f>B20*D20*(H20/100)*I20</f>
        <v>115.55892857142858</v>
      </c>
      <c r="K20" s="253">
        <v>25</v>
      </c>
      <c r="L20" s="322">
        <f>0.004432*44/28*265</f>
        <v>1.8456114285714287</v>
      </c>
      <c r="M20" s="322">
        <f>B20*D20*(K20/100)*L20</f>
        <v>51.215717142857144</v>
      </c>
      <c r="N20" s="39">
        <v>25</v>
      </c>
      <c r="O20" s="83">
        <f>0*44/28*265</f>
        <v>0</v>
      </c>
      <c r="P20" s="83">
        <f>B20*D20*(N20/100)*O20</f>
        <v>0</v>
      </c>
      <c r="Q20" s="88"/>
      <c r="R20" s="88">
        <f>((44/28)*((B20*(D20*0.8)*(E20/100))-(G20/265))*0.0125)*265</f>
        <v>115.55892857142858</v>
      </c>
      <c r="S20" s="88">
        <f>((44/28)*((B20*(D20*0.8)*(H20/100))-(J20/265))*0.0125)*265</f>
        <v>113.28902104591839</v>
      </c>
      <c r="T20" s="88">
        <f>N20+K20+H20+E20</f>
        <v>100</v>
      </c>
      <c r="U20" s="88">
        <f>G20+J20+M20+P20+R20+S20</f>
        <v>395.62259533163268</v>
      </c>
      <c r="V20" s="39"/>
      <c r="W20" s="175">
        <v>0.83299999999999996</v>
      </c>
      <c r="X20" s="295">
        <f>W20*D20*B20</f>
        <v>92.462999999999994</v>
      </c>
      <c r="Y20" s="175">
        <v>3.1230000000000002</v>
      </c>
      <c r="Z20" s="88">
        <f>Y20*((B20*D20*0.8)-((((G20+J20+M20+P20+R20+S20)/265)/(44/28))))</f>
        <v>274.35543411439289</v>
      </c>
      <c r="AA20" s="88"/>
      <c r="AB20" s="295">
        <v>1.5</v>
      </c>
      <c r="AC20" s="88">
        <f>B20*AB20*28</f>
        <v>420</v>
      </c>
      <c r="AD20" s="175">
        <v>5.2</v>
      </c>
      <c r="AE20" s="295">
        <f>B20*AD20*28</f>
        <v>1456</v>
      </c>
      <c r="AF20" s="323">
        <f>SUM(((AC20+AE20)/28)/1000)/B20</f>
        <v>6.7000000000000002E-3</v>
      </c>
      <c r="AG20" s="39"/>
      <c r="AH20" s="296">
        <f>(U20+AC20+AE20+X20+Z20)/1000</f>
        <v>2.6384410294460259</v>
      </c>
      <c r="AI20" s="324"/>
      <c r="AJ20" s="295"/>
      <c r="AK20" s="88" t="s">
        <v>916</v>
      </c>
      <c r="AL20" s="39" t="s">
        <v>935</v>
      </c>
      <c r="AM20" s="39" t="s">
        <v>918</v>
      </c>
      <c r="AN20" s="88" t="s">
        <v>919</v>
      </c>
      <c r="AO20" s="300" t="s">
        <v>925</v>
      </c>
      <c r="AP20" s="88"/>
      <c r="AQ20" s="88"/>
      <c r="AR20" s="39"/>
    </row>
    <row r="21" spans="1:44" ht="14.25" customHeight="1" x14ac:dyDescent="0.2">
      <c r="A21" s="39" t="s">
        <v>937</v>
      </c>
      <c r="B21" s="39">
        <v>10</v>
      </c>
      <c r="C21" s="39">
        <v>10</v>
      </c>
      <c r="D21" s="295">
        <v>18.100000000000001</v>
      </c>
      <c r="E21" s="253">
        <v>25</v>
      </c>
      <c r="F21" s="321">
        <f>0*44/28*265</f>
        <v>0</v>
      </c>
      <c r="G21" s="321">
        <f>B21*D21*(E21/100)*F21</f>
        <v>0</v>
      </c>
      <c r="H21" s="39">
        <v>25</v>
      </c>
      <c r="I21" s="295">
        <f>0.01*44/28*265</f>
        <v>4.1642857142857146</v>
      </c>
      <c r="J21" s="295">
        <f>B21*D21*(H21/100)*I21</f>
        <v>188.43392857142859</v>
      </c>
      <c r="K21" s="253">
        <v>25</v>
      </c>
      <c r="L21" s="322">
        <f>0.004432*44/28*265</f>
        <v>1.8456114285714287</v>
      </c>
      <c r="M21" s="322">
        <f>B21*D21*(K21/100)*L21</f>
        <v>83.513917142857153</v>
      </c>
      <c r="N21" s="39">
        <v>25</v>
      </c>
      <c r="O21" s="83">
        <f>0*44/28*265</f>
        <v>0</v>
      </c>
      <c r="P21" s="83">
        <f>B21*D21*(N21/100)*O21</f>
        <v>0</v>
      </c>
      <c r="Q21" s="88"/>
      <c r="R21" s="88">
        <f>((44/28)*((B21*(D21*0.8)*(E21/100))-(G21/265))*0.0125)*265</f>
        <v>188.43392857142857</v>
      </c>
      <c r="S21" s="88">
        <f>((44/28)*((B21*(D21*0.8)*(H21/100))-(J21/265))*0.0125)*265</f>
        <v>184.73254783163267</v>
      </c>
      <c r="T21" s="88">
        <f>N21+K21+H21+E21</f>
        <v>100</v>
      </c>
      <c r="U21" s="88">
        <f>G21+J21+M21+P21+R21+S21</f>
        <v>645.114322117347</v>
      </c>
      <c r="V21" s="39"/>
      <c r="W21" s="175">
        <v>0.83299999999999996</v>
      </c>
      <c r="X21" s="295">
        <f>W21*D21*B21</f>
        <v>150.77300000000002</v>
      </c>
      <c r="Y21" s="175">
        <v>3.1230000000000002</v>
      </c>
      <c r="Z21" s="88">
        <f>Y21*((B21*D21*0.8)-((((G21+J21+M21+P21+R21+S21)/265)/(44/28))))</f>
        <v>447.37237454689296</v>
      </c>
      <c r="AA21" s="88"/>
      <c r="AB21" s="295">
        <v>1.5</v>
      </c>
      <c r="AC21" s="88">
        <f>B21*AB21*28</f>
        <v>420</v>
      </c>
      <c r="AD21" s="175">
        <v>5.2</v>
      </c>
      <c r="AE21" s="295">
        <f>B21*AD21*28</f>
        <v>1456</v>
      </c>
      <c r="AF21" s="323">
        <f>SUM(((AC21+AE21)/28)/1000)/B21</f>
        <v>6.7000000000000002E-3</v>
      </c>
      <c r="AG21" s="39"/>
      <c r="AH21" s="296">
        <f>(U21+AC21+AE21+X21+Z21)/1000</f>
        <v>3.1192596966642401</v>
      </c>
      <c r="AI21" s="324"/>
      <c r="AJ21" s="295"/>
      <c r="AK21" s="88" t="s">
        <v>916</v>
      </c>
      <c r="AL21" s="39" t="s">
        <v>935</v>
      </c>
      <c r="AM21" s="39" t="s">
        <v>918</v>
      </c>
      <c r="AN21" s="88" t="s">
        <v>919</v>
      </c>
      <c r="AO21" s="300" t="s">
        <v>925</v>
      </c>
      <c r="AP21" s="88"/>
      <c r="AQ21" s="88"/>
      <c r="AR21" s="39"/>
    </row>
    <row r="22" spans="1:44" ht="14.25" customHeight="1" x14ac:dyDescent="0.2">
      <c r="A22" s="39" t="s">
        <v>938</v>
      </c>
      <c r="B22" s="39">
        <v>10</v>
      </c>
      <c r="C22" s="39">
        <v>10</v>
      </c>
      <c r="D22" s="295">
        <v>11.1</v>
      </c>
      <c r="E22" s="253">
        <v>25</v>
      </c>
      <c r="F22" s="321">
        <f>0*44/28*265</f>
        <v>0</v>
      </c>
      <c r="G22" s="321">
        <f>B22*D22*(E22/100)*F22</f>
        <v>0</v>
      </c>
      <c r="H22" s="39">
        <v>25</v>
      </c>
      <c r="I22" s="295">
        <f>0.01*44/28*265</f>
        <v>4.1642857142857146</v>
      </c>
      <c r="J22" s="295">
        <f>B22*D22*(H22/100)*I22</f>
        <v>115.55892857142858</v>
      </c>
      <c r="K22" s="253">
        <v>25</v>
      </c>
      <c r="L22" s="322">
        <f>0.004432*44/28*265</f>
        <v>1.8456114285714287</v>
      </c>
      <c r="M22" s="322">
        <f>B22*D22*(K22/100)*L22</f>
        <v>51.215717142857144</v>
      </c>
      <c r="N22" s="39">
        <v>25</v>
      </c>
      <c r="O22" s="83">
        <f>0*44/28*265</f>
        <v>0</v>
      </c>
      <c r="P22" s="83">
        <f>B22*D22*(N22/100)*O22</f>
        <v>0</v>
      </c>
      <c r="Q22" s="88"/>
      <c r="R22" s="88">
        <f>((44/28)*((B22*(D22*0.8)*(E22/100))-(G22/265))*0.0125)*265</f>
        <v>115.55892857142858</v>
      </c>
      <c r="S22" s="88">
        <f>((44/28)*((B22*(D22*0.8)*(H22/100))-(J22/265))*0.0125)*265</f>
        <v>113.28902104591839</v>
      </c>
      <c r="T22" s="88">
        <f>N22+K22+H22+E22</f>
        <v>100</v>
      </c>
      <c r="U22" s="88">
        <f>G22+J22+M22+P22+R22+S22</f>
        <v>395.62259533163268</v>
      </c>
      <c r="V22" s="39"/>
      <c r="W22" s="175">
        <v>0.83299999999999996</v>
      </c>
      <c r="X22" s="295">
        <f>W22*D22*B22</f>
        <v>92.462999999999994</v>
      </c>
      <c r="Y22" s="175">
        <v>3.1230000000000002</v>
      </c>
      <c r="Z22" s="88">
        <f>Y22*((B22*D22*0.8)-((((G22+J22+M22+P22+R22+S22)/265)/(44/28))))</f>
        <v>274.35543411439289</v>
      </c>
      <c r="AA22" s="88"/>
      <c r="AB22" s="295">
        <v>1.5</v>
      </c>
      <c r="AC22" s="88">
        <f>B22*AB22*28</f>
        <v>420</v>
      </c>
      <c r="AD22" s="175">
        <v>5.2</v>
      </c>
      <c r="AE22" s="295">
        <f>B22*AD22*28</f>
        <v>1456</v>
      </c>
      <c r="AF22" s="323">
        <f>SUM(((AC22+AE22)/28)/1000)/B22</f>
        <v>6.7000000000000002E-3</v>
      </c>
      <c r="AG22" s="39"/>
      <c r="AH22" s="296">
        <f>(U22+AC22+AE22+X22+Z22)/1000</f>
        <v>2.6384410294460259</v>
      </c>
      <c r="AI22" s="324"/>
      <c r="AJ22" s="295"/>
      <c r="AK22" s="88"/>
      <c r="AL22" s="39"/>
      <c r="AM22" s="39"/>
      <c r="AN22" s="88"/>
      <c r="AO22" s="300"/>
      <c r="AP22" s="88"/>
      <c r="AQ22" s="88"/>
      <c r="AR22" s="39"/>
    </row>
    <row r="23" spans="1:44" ht="14.25" customHeight="1" x14ac:dyDescent="0.2">
      <c r="A23" s="39"/>
      <c r="B23" s="39"/>
      <c r="C23" s="39"/>
      <c r="D23" s="295"/>
      <c r="E23" s="253"/>
      <c r="F23" s="321"/>
      <c r="G23" s="321"/>
      <c r="H23" s="39"/>
      <c r="I23" s="295"/>
      <c r="J23" s="295"/>
      <c r="K23" s="253"/>
      <c r="L23" s="322"/>
      <c r="M23" s="322"/>
      <c r="N23" s="39"/>
      <c r="O23" s="83"/>
      <c r="P23" s="83"/>
      <c r="Q23" s="88"/>
      <c r="R23" s="88"/>
      <c r="S23" s="88"/>
      <c r="T23" s="88"/>
      <c r="U23" s="88"/>
      <c r="V23" s="39"/>
      <c r="W23" s="175"/>
      <c r="X23" s="295"/>
      <c r="Y23" s="175"/>
      <c r="Z23" s="88"/>
      <c r="AA23" s="88"/>
      <c r="AB23" s="295"/>
      <c r="AC23" s="88"/>
      <c r="AD23" s="175"/>
      <c r="AE23" s="295"/>
      <c r="AF23" s="323"/>
      <c r="AG23" s="39"/>
      <c r="AH23" s="296"/>
      <c r="AI23" s="324"/>
      <c r="AJ23" s="295"/>
      <c r="AK23" s="88"/>
      <c r="AL23" s="39"/>
      <c r="AM23" s="39"/>
      <c r="AN23" s="88"/>
      <c r="AO23" s="300"/>
      <c r="AP23" s="88"/>
      <c r="AQ23" s="88"/>
      <c r="AR23" s="39"/>
    </row>
    <row r="24" spans="1:44" ht="14.25" customHeight="1" x14ac:dyDescent="0.2">
      <c r="A24" s="39" t="s">
        <v>939</v>
      </c>
      <c r="B24" s="39">
        <v>10</v>
      </c>
      <c r="C24" s="39">
        <v>5</v>
      </c>
      <c r="D24" s="295">
        <v>6.8</v>
      </c>
      <c r="E24" s="253">
        <v>25</v>
      </c>
      <c r="F24" s="321">
        <f>0*44/28*265</f>
        <v>0</v>
      </c>
      <c r="G24" s="321">
        <f>B24*D24*(E24/100)*F24</f>
        <v>0</v>
      </c>
      <c r="H24" s="39">
        <v>25</v>
      </c>
      <c r="I24" s="295">
        <f>0.01*44/28*265</f>
        <v>4.1642857142857146</v>
      </c>
      <c r="J24" s="295">
        <f>B24*D24*(H24/100)*I24</f>
        <v>70.792857142857144</v>
      </c>
      <c r="K24" s="253">
        <v>25</v>
      </c>
      <c r="L24" s="322">
        <f>0.004432*44/28*265</f>
        <v>1.8456114285714287</v>
      </c>
      <c r="M24" s="322">
        <f>B24*D24*(K24/100)*L24</f>
        <v>31.375394285714286</v>
      </c>
      <c r="N24" s="39">
        <v>25</v>
      </c>
      <c r="O24" s="83">
        <f>0*44/28*265</f>
        <v>0</v>
      </c>
      <c r="P24" s="83">
        <f>B24*D24*(N24/100)*O24</f>
        <v>0</v>
      </c>
      <c r="Q24" s="88"/>
      <c r="R24" s="88">
        <f>((44/28)*((B24*(D24*0.8)*(E24/100))-(G24/265))*0.0125)*265</f>
        <v>70.792857142857159</v>
      </c>
      <c r="S24" s="88">
        <f>((44/28)*((B24*(D24*0.8)*(H24/100))-(J24/265))*0.0125)*265</f>
        <v>69.402283163265309</v>
      </c>
      <c r="T24" s="88">
        <f>N24+K24+H24+E24</f>
        <v>100</v>
      </c>
      <c r="U24" s="88">
        <f>G24+J24+M24+P24+R24+S24</f>
        <v>242.36339173469392</v>
      </c>
      <c r="V24" s="39"/>
      <c r="W24" s="175">
        <v>0.83299999999999996</v>
      </c>
      <c r="X24" s="295">
        <f>W24*D24*B24</f>
        <v>56.643999999999998</v>
      </c>
      <c r="Y24" s="175">
        <v>3.1230000000000002</v>
      </c>
      <c r="Z24" s="88">
        <f>Y24*((B24*D24*0.8)-((((G24+J24+M24+P24+R24+S24)/265)/(44/28))))</f>
        <v>168.07359927728575</v>
      </c>
      <c r="AA24" s="88"/>
      <c r="AB24" s="295">
        <v>6.49</v>
      </c>
      <c r="AC24" s="88">
        <f>B24*AB24*28</f>
        <v>1817.2000000000003</v>
      </c>
      <c r="AD24" s="175">
        <v>0.18</v>
      </c>
      <c r="AE24" s="295">
        <f>B24*AD24*28</f>
        <v>50.399999999999991</v>
      </c>
      <c r="AF24" s="323">
        <f>SUM(((AC24+AE24)/28)/1000)/B24</f>
        <v>6.6700000000000023E-3</v>
      </c>
      <c r="AG24" s="39"/>
      <c r="AH24" s="296">
        <f>(U24+AC24+AE24+X24+Z24)/1000</f>
        <v>2.3346809910119797</v>
      </c>
      <c r="AI24" s="324"/>
      <c r="AJ24" s="295"/>
      <c r="AK24" s="88" t="s">
        <v>916</v>
      </c>
      <c r="AL24" s="39" t="s">
        <v>922</v>
      </c>
      <c r="AM24" s="39" t="s">
        <v>918</v>
      </c>
      <c r="AN24" s="88"/>
      <c r="AO24" s="300" t="s">
        <v>925</v>
      </c>
      <c r="AP24" s="88"/>
      <c r="AQ24" s="88"/>
      <c r="AR24" s="39"/>
    </row>
    <row r="25" spans="1:44" ht="14.25" customHeight="1" x14ac:dyDescent="0.2">
      <c r="A25" s="39" t="s">
        <v>940</v>
      </c>
      <c r="B25" s="39">
        <v>10</v>
      </c>
      <c r="C25" s="39">
        <v>5</v>
      </c>
      <c r="D25" s="295">
        <v>8.9</v>
      </c>
      <c r="E25" s="253">
        <v>25</v>
      </c>
      <c r="F25" s="321">
        <f>0*44/28*265</f>
        <v>0</v>
      </c>
      <c r="G25" s="321">
        <f>B25*D25*(E25/100)*F25</f>
        <v>0</v>
      </c>
      <c r="H25" s="39">
        <v>25</v>
      </c>
      <c r="I25" s="295">
        <f>0.01*44/28*265</f>
        <v>4.1642857142857146</v>
      </c>
      <c r="J25" s="295">
        <f>B25*D25*(H25/100)*I25</f>
        <v>92.655357142857156</v>
      </c>
      <c r="K25" s="253">
        <v>25</v>
      </c>
      <c r="L25" s="322">
        <f>0.004432*44/28*265</f>
        <v>1.8456114285714287</v>
      </c>
      <c r="M25" s="322">
        <f>B25*D25*(K25/100)*L25</f>
        <v>41.06485428571429</v>
      </c>
      <c r="N25" s="39">
        <v>25</v>
      </c>
      <c r="O25" s="83">
        <f>0*44/28*265</f>
        <v>0</v>
      </c>
      <c r="P25" s="83">
        <f>B25*D25*(N25/100)*O25</f>
        <v>0</v>
      </c>
      <c r="Q25" s="88"/>
      <c r="R25" s="88">
        <f>((44/28)*((B25*(D25*0.8)*(E25/100))-(G25/265))*0.0125)*265</f>
        <v>92.65535714285717</v>
      </c>
      <c r="S25" s="88">
        <f>((44/28)*((B25*(D25*0.8)*(H25/100))-(J25/265))*0.0125)*265</f>
        <v>90.83534119897962</v>
      </c>
      <c r="T25" s="88">
        <f>N25+K25+H25+E25</f>
        <v>100</v>
      </c>
      <c r="U25" s="88">
        <f>G25+J25+M25+P25+R25+S25</f>
        <v>317.21090977040825</v>
      </c>
      <c r="V25" s="39"/>
      <c r="W25" s="175">
        <v>0.83299999999999996</v>
      </c>
      <c r="X25" s="295">
        <f>W25*D25*B25</f>
        <v>74.137</v>
      </c>
      <c r="Y25" s="175">
        <v>3.1230000000000002</v>
      </c>
      <c r="Z25" s="88">
        <f>Y25*((B25*D25*0.8)-((((G25+J25+M25+P25+R25+S25)/265)/(44/28))))</f>
        <v>219.97868140703571</v>
      </c>
      <c r="AA25" s="88"/>
      <c r="AB25" s="295">
        <v>7.01</v>
      </c>
      <c r="AC25" s="88">
        <f>B25*AB25*28</f>
        <v>1962.7999999999997</v>
      </c>
      <c r="AD25" s="175">
        <v>0.19</v>
      </c>
      <c r="AE25" s="295">
        <f>B25*AD25*28</f>
        <v>53.199999999999996</v>
      </c>
      <c r="AF25" s="323">
        <f>SUM(((AC25+AE25)/28)/1000)/B25</f>
        <v>7.1999999999999981E-3</v>
      </c>
      <c r="AG25" s="39"/>
      <c r="AH25" s="296">
        <f>(U25+AC25+AE25+X25+Z25)/1000</f>
        <v>2.6273265911774439</v>
      </c>
      <c r="AI25" s="324"/>
      <c r="AJ25" s="295"/>
      <c r="AK25" s="88" t="s">
        <v>916</v>
      </c>
      <c r="AL25" s="39" t="s">
        <v>922</v>
      </c>
      <c r="AM25" s="39" t="s">
        <v>918</v>
      </c>
      <c r="AN25" s="88"/>
      <c r="AO25" s="300" t="s">
        <v>925</v>
      </c>
      <c r="AP25" s="88"/>
      <c r="AQ25" s="88"/>
      <c r="AR25" s="39"/>
    </row>
    <row r="26" spans="1:44" ht="14.25" customHeight="1" x14ac:dyDescent="0.2">
      <c r="A26" s="39" t="s">
        <v>941</v>
      </c>
      <c r="B26" s="39">
        <v>10</v>
      </c>
      <c r="C26" s="39">
        <v>5</v>
      </c>
      <c r="D26" s="295">
        <v>3.3</v>
      </c>
      <c r="E26" s="253">
        <v>25</v>
      </c>
      <c r="F26" s="321">
        <f>0*44/28*265</f>
        <v>0</v>
      </c>
      <c r="G26" s="321">
        <f>B26*D26*(E26/100)*F26</f>
        <v>0</v>
      </c>
      <c r="H26" s="39">
        <v>25</v>
      </c>
      <c r="I26" s="295">
        <f>0.01*44/28*265</f>
        <v>4.1642857142857146</v>
      </c>
      <c r="J26" s="295">
        <f>B26*D26*(H26/100)*I26</f>
        <v>34.355357142857144</v>
      </c>
      <c r="K26" s="253">
        <v>25</v>
      </c>
      <c r="L26" s="322">
        <f>0.004432*44/28*265</f>
        <v>1.8456114285714287</v>
      </c>
      <c r="M26" s="322">
        <f>B26*D26*(K26/100)*L26</f>
        <v>15.226294285714287</v>
      </c>
      <c r="N26" s="39">
        <v>25</v>
      </c>
      <c r="O26" s="83">
        <f>0*44/28*265</f>
        <v>0</v>
      </c>
      <c r="P26" s="83">
        <f>B26*D26*(N26/100)*O26</f>
        <v>0</v>
      </c>
      <c r="Q26" s="88"/>
      <c r="R26" s="88">
        <f>((44/28)*((B26*(D26*0.8)*(E26/100))-(G26/265))*0.0125)*265</f>
        <v>34.355357142857144</v>
      </c>
      <c r="S26" s="88">
        <f>((44/28)*((B26*(D26*0.8)*(H26/100))-(J26/265))*0.0125)*265</f>
        <v>33.680519770408175</v>
      </c>
      <c r="T26" s="88">
        <f>N26+K26+H26+E26</f>
        <v>100</v>
      </c>
      <c r="U26" s="88">
        <f>G26+J26+M26+P26+R26+S26</f>
        <v>117.61752834183676</v>
      </c>
      <c r="V26" s="39"/>
      <c r="W26" s="175">
        <v>0.83299999999999996</v>
      </c>
      <c r="X26" s="295">
        <f>W26*D26*B26</f>
        <v>27.488999999999997</v>
      </c>
      <c r="Y26" s="175">
        <v>3.1230000000000002</v>
      </c>
      <c r="Z26" s="88">
        <f>Y26*((B26*D26*0.8)-((((G26+J26+M26+P26+R26+S26)/265)/(44/28))))</f>
        <v>81.565129061035734</v>
      </c>
      <c r="AA26" s="88"/>
      <c r="AB26" s="295">
        <v>2.74</v>
      </c>
      <c r="AC26" s="88">
        <f>B26*AB26*28</f>
        <v>767.2</v>
      </c>
      <c r="AD26" s="175">
        <v>7.0000000000000007E-2</v>
      </c>
      <c r="AE26" s="295">
        <f>B26*AD26*28</f>
        <v>19.600000000000001</v>
      </c>
      <c r="AF26" s="323">
        <f>SUM(((AC26+AE26)/28)/1000)/B26</f>
        <v>2.81E-3</v>
      </c>
      <c r="AG26" s="39"/>
      <c r="AH26" s="296">
        <f>(U26+AC26+AE26+X26+Z26)/1000</f>
        <v>1.0134716574028726</v>
      </c>
      <c r="AI26" s="324"/>
      <c r="AJ26" s="295"/>
      <c r="AK26" s="88" t="s">
        <v>916</v>
      </c>
      <c r="AL26" s="39" t="s">
        <v>922</v>
      </c>
      <c r="AM26" s="39" t="s">
        <v>918</v>
      </c>
      <c r="AN26" s="88"/>
      <c r="AO26" s="300" t="s">
        <v>925</v>
      </c>
      <c r="AP26" s="88"/>
      <c r="AQ26" s="88"/>
      <c r="AR26" s="39"/>
    </row>
    <row r="27" spans="1:44" ht="14.25" customHeight="1" x14ac:dyDescent="0.2">
      <c r="A27" s="39"/>
      <c r="B27" s="39"/>
      <c r="C27" s="39"/>
      <c r="D27" s="295"/>
      <c r="E27" s="253"/>
      <c r="F27" s="321"/>
      <c r="G27" s="321"/>
      <c r="H27" s="39"/>
      <c r="I27" s="295"/>
      <c r="J27" s="295"/>
      <c r="K27" s="253"/>
      <c r="L27" s="322"/>
      <c r="M27" s="322"/>
      <c r="N27" s="39"/>
      <c r="O27" s="83"/>
      <c r="P27" s="83"/>
      <c r="Q27" s="88"/>
      <c r="R27" s="88"/>
      <c r="S27" s="88"/>
      <c r="T27" s="88"/>
      <c r="U27" s="88"/>
      <c r="V27" s="39"/>
      <c r="W27" s="175"/>
      <c r="X27" s="295"/>
      <c r="Y27" s="175"/>
      <c r="Z27" s="88"/>
      <c r="AA27" s="88"/>
      <c r="AB27" s="295"/>
      <c r="AC27" s="88"/>
      <c r="AD27" s="175"/>
      <c r="AE27" s="295"/>
      <c r="AF27" s="323"/>
      <c r="AG27" s="39"/>
      <c r="AH27" s="296"/>
      <c r="AI27" s="324"/>
      <c r="AJ27" s="295"/>
      <c r="AK27" s="88"/>
      <c r="AL27" s="39"/>
      <c r="AM27" s="39"/>
      <c r="AN27" s="88"/>
      <c r="AO27" s="300"/>
      <c r="AP27" s="88"/>
      <c r="AQ27" s="88"/>
      <c r="AR27" s="39"/>
    </row>
    <row r="28" spans="1:44" ht="14.25" customHeight="1" x14ac:dyDescent="0.2">
      <c r="A28" s="39" t="s">
        <v>942</v>
      </c>
      <c r="B28" s="39">
        <v>10</v>
      </c>
      <c r="C28" s="39">
        <v>5</v>
      </c>
      <c r="D28" s="295">
        <v>20.6</v>
      </c>
      <c r="E28" s="253">
        <v>25</v>
      </c>
      <c r="F28" s="321">
        <f>0*44/28*265</f>
        <v>0</v>
      </c>
      <c r="G28" s="321">
        <f>B28*D28*(E28/100)*F28</f>
        <v>0</v>
      </c>
      <c r="H28" s="39">
        <v>25</v>
      </c>
      <c r="I28" s="295">
        <f>0.01*44/28*265</f>
        <v>4.1642857142857146</v>
      </c>
      <c r="J28" s="295">
        <f>B28*D28*(H28/100)*I28</f>
        <v>214.46071428571429</v>
      </c>
      <c r="K28" s="253">
        <v>25</v>
      </c>
      <c r="L28" s="322">
        <f>0.004432*44/28*265</f>
        <v>1.8456114285714287</v>
      </c>
      <c r="M28" s="322">
        <f>B28*D28*(K28/100)*L28</f>
        <v>95.04898857142858</v>
      </c>
      <c r="N28" s="39">
        <v>25</v>
      </c>
      <c r="O28" s="83">
        <f>0*44/28*265</f>
        <v>0</v>
      </c>
      <c r="P28" s="83">
        <f>B28*D28*(N28/100)*O28</f>
        <v>0</v>
      </c>
      <c r="Q28" s="88"/>
      <c r="R28" s="88">
        <f>((44/28)*((B28*(D28*0.8)*(E28/100))-(G28/265))*0.0125)*265</f>
        <v>214.46071428571432</v>
      </c>
      <c r="S28" s="88">
        <f>((44/28)*((B28*(D28*0.8)*(H28/100))-(J28/265))*0.0125)*265</f>
        <v>210.24809311224493</v>
      </c>
      <c r="T28" s="88">
        <f>N28+K28+H28+E28</f>
        <v>100</v>
      </c>
      <c r="U28" s="88">
        <f>G28+J28+M28+P28+R28+S28</f>
        <v>734.21851025510205</v>
      </c>
      <c r="V28" s="39"/>
      <c r="W28" s="175">
        <v>0.83299999999999996</v>
      </c>
      <c r="X28" s="295">
        <f>W28*D28*B28</f>
        <v>171.59800000000001</v>
      </c>
      <c r="Y28" s="175">
        <v>3.1230000000000002</v>
      </c>
      <c r="Z28" s="88">
        <f>Y28*((B28*D28*0.8)-((((G28+J28+M28+P28+R28+S28)/265)/(44/28))))</f>
        <v>509.16413898707151</v>
      </c>
      <c r="AA28" s="88"/>
      <c r="AB28" s="295">
        <v>5</v>
      </c>
      <c r="AC28" s="88">
        <f>B28*AB28*28</f>
        <v>1400</v>
      </c>
      <c r="AD28" s="175">
        <v>0.13</v>
      </c>
      <c r="AE28" s="295">
        <f>B28*AD28*28</f>
        <v>36.4</v>
      </c>
      <c r="AF28" s="323">
        <f>SUM(((AC28+AE28)/28)/1000)/B28</f>
        <v>5.1300000000000009E-3</v>
      </c>
      <c r="AG28" s="39"/>
      <c r="AH28" s="296">
        <f>(U28+AC28+AE28+X28+Z28)/1000</f>
        <v>2.8513806492421736</v>
      </c>
      <c r="AI28" s="324"/>
      <c r="AJ28" s="295"/>
      <c r="AK28" s="88" t="s">
        <v>916</v>
      </c>
      <c r="AL28" s="39" t="s">
        <v>922</v>
      </c>
      <c r="AM28" s="39" t="s">
        <v>918</v>
      </c>
      <c r="AN28" s="88" t="s">
        <v>919</v>
      </c>
      <c r="AO28" s="300" t="s">
        <v>925</v>
      </c>
      <c r="AP28" s="88"/>
      <c r="AQ28" s="88"/>
      <c r="AR28" s="39"/>
    </row>
    <row r="29" spans="1:44" ht="14.25" customHeight="1" x14ac:dyDescent="0.2">
      <c r="A29" s="39" t="s">
        <v>943</v>
      </c>
      <c r="B29" s="39">
        <v>10</v>
      </c>
      <c r="C29" s="39">
        <v>5</v>
      </c>
      <c r="D29" s="295">
        <v>50</v>
      </c>
      <c r="E29" s="253">
        <v>25</v>
      </c>
      <c r="F29" s="321">
        <f>0*44/28*265</f>
        <v>0</v>
      </c>
      <c r="G29" s="321">
        <f>B29*D33*(E29/100)*F29</f>
        <v>0</v>
      </c>
      <c r="H29" s="39">
        <v>25</v>
      </c>
      <c r="I29" s="295">
        <f>0.01*44/28*265</f>
        <v>4.1642857142857146</v>
      </c>
      <c r="J29" s="295">
        <f>B29*D33*(H29/100)*I29</f>
        <v>4.1642857142857146</v>
      </c>
      <c r="K29" s="253">
        <v>25</v>
      </c>
      <c r="L29" s="322">
        <f>0.004432*44/28*265</f>
        <v>1.8456114285714287</v>
      </c>
      <c r="M29" s="322">
        <f>B29*D33*(K29/100)*L29</f>
        <v>1.8456114285714287</v>
      </c>
      <c r="N29" s="39">
        <v>25</v>
      </c>
      <c r="O29" s="83">
        <f>0*44/28*265</f>
        <v>0</v>
      </c>
      <c r="P29" s="83">
        <f>B29*D29*(N29/100)*O29</f>
        <v>0</v>
      </c>
      <c r="Q29" s="88"/>
      <c r="R29" s="88">
        <f>((44/28)*((B29*(D29*0.8)*(E29/100))-(G29/265))*0.0125)*265</f>
        <v>520.53571428571433</v>
      </c>
      <c r="S29" s="88">
        <f>((44/28)*((B29*(D29*0.8)*(H29/100))-(J29/265))*0.0125)*265</f>
        <v>520.45391581632657</v>
      </c>
      <c r="T29" s="88">
        <f>N29+K29+H29+E29</f>
        <v>100</v>
      </c>
      <c r="U29" s="88">
        <f>G29+J29+M29+P29+R29+S29</f>
        <v>1046.9995272448982</v>
      </c>
      <c r="V29" s="39"/>
      <c r="W29" s="175">
        <v>0.83299999999999996</v>
      </c>
      <c r="X29" s="295">
        <f>W29*D29*B29</f>
        <v>416.5</v>
      </c>
      <c r="Y29" s="175">
        <v>3.1230000000000002</v>
      </c>
      <c r="Z29" s="88">
        <f>Y29*((B29*D29*0.8)-((((G29+J29+M29+P29+R29+S29)/265)/(44/28))))</f>
        <v>1241.3480423104286</v>
      </c>
      <c r="AA29" s="88"/>
      <c r="AB29" s="295">
        <v>18</v>
      </c>
      <c r="AC29" s="88">
        <f>B29*AB29*28</f>
        <v>5040</v>
      </c>
      <c r="AD29" s="175">
        <v>1.56</v>
      </c>
      <c r="AE29" s="295">
        <f>B29*AD29*28</f>
        <v>436.80000000000007</v>
      </c>
      <c r="AF29" s="323">
        <f>SUM(((AC29+AE29)/28)/1000)/B29</f>
        <v>1.9560000000000001E-2</v>
      </c>
      <c r="AG29" s="39"/>
      <c r="AH29" s="296">
        <f>(U29+AC29+AE29+X29+Z29)/1000</f>
        <v>8.1816475695553255</v>
      </c>
      <c r="AI29" s="324"/>
      <c r="AJ29" s="295"/>
      <c r="AK29" s="88" t="s">
        <v>916</v>
      </c>
      <c r="AL29" s="39" t="s">
        <v>922</v>
      </c>
      <c r="AM29" s="39" t="s">
        <v>918</v>
      </c>
      <c r="AN29" s="88" t="s">
        <v>919</v>
      </c>
      <c r="AO29" s="300" t="s">
        <v>925</v>
      </c>
      <c r="AP29" s="88"/>
      <c r="AQ29" s="88"/>
      <c r="AR29" s="39"/>
    </row>
    <row r="30" spans="1:44" ht="14.25" customHeight="1" x14ac:dyDescent="0.2">
      <c r="A30" s="39" t="s">
        <v>944</v>
      </c>
      <c r="B30" s="39">
        <v>10</v>
      </c>
      <c r="C30" s="39">
        <v>5</v>
      </c>
      <c r="D30" s="295">
        <v>13</v>
      </c>
      <c r="E30" s="253">
        <v>25</v>
      </c>
      <c r="F30" s="321">
        <f>0*44/28*265</f>
        <v>0</v>
      </c>
      <c r="G30" s="321">
        <f>B30*D34*(E30/100)*F30</f>
        <v>0</v>
      </c>
      <c r="H30" s="295">
        <v>25</v>
      </c>
      <c r="I30" s="295">
        <f>0.01*44/28*265</f>
        <v>4.1642857142857146</v>
      </c>
      <c r="J30" s="295">
        <f>B30*D34*(H30/100)*I30</f>
        <v>10.618928571428571</v>
      </c>
      <c r="K30" s="322">
        <v>25</v>
      </c>
      <c r="L30" s="322">
        <f>0.004432*44/28*265</f>
        <v>1.8456114285714287</v>
      </c>
      <c r="M30" s="322">
        <f>B30*D34*(K30/100)*L30</f>
        <v>4.7063091428571431</v>
      </c>
      <c r="N30" s="295">
        <v>25</v>
      </c>
      <c r="O30" s="83">
        <f>0*44/28*265</f>
        <v>0</v>
      </c>
      <c r="P30" s="83">
        <f>B30*D30*(N30/100)*O30</f>
        <v>0</v>
      </c>
      <c r="Q30" s="88"/>
      <c r="R30" s="88">
        <f>((44/28)*((B30*(D30*0.8)*(E30/100))-(G30/265))*0.0125)*265</f>
        <v>135.33928571428569</v>
      </c>
      <c r="S30" s="88">
        <f>((44/28)*((B30*(D30*0.8)*(H30/100))-(J30/265))*0.0125)*265</f>
        <v>135.13069961734692</v>
      </c>
      <c r="T30" s="88">
        <f>N30+K30+H30+E30</f>
        <v>100</v>
      </c>
      <c r="U30" s="88">
        <f>G30+J30+M30+P30+R30+S30</f>
        <v>285.79522304591831</v>
      </c>
      <c r="V30" s="39"/>
      <c r="W30" s="175">
        <v>0.83299999999999996</v>
      </c>
      <c r="X30" s="295">
        <f>W30*D30*B30</f>
        <v>108.28999999999999</v>
      </c>
      <c r="Y30" s="175">
        <v>3.1230000000000002</v>
      </c>
      <c r="Z30" s="88">
        <f>Y30*((B30*D30*0.8)-((((G30+J30+M30+P30+R30+S30)/265)/(44/28))))</f>
        <v>322.64868289159284</v>
      </c>
      <c r="AA30" s="88"/>
      <c r="AB30" s="295">
        <v>20</v>
      </c>
      <c r="AC30" s="88">
        <f>B30*AB30*28</f>
        <v>5600</v>
      </c>
      <c r="AD30" s="175">
        <v>0.22</v>
      </c>
      <c r="AE30" s="295">
        <f>B30*AD30*28</f>
        <v>61.600000000000009</v>
      </c>
      <c r="AF30" s="323">
        <f>SUM(((AC30+AE30)/28)/1000)/B30</f>
        <v>2.0220000000000002E-2</v>
      </c>
      <c r="AG30" s="39"/>
      <c r="AH30" s="296">
        <f>(U30+AC30+AE30+X30+Z30)/1000</f>
        <v>6.3783339059375121</v>
      </c>
      <c r="AI30" s="324"/>
      <c r="AJ30" s="295"/>
      <c r="AK30" s="88" t="s">
        <v>916</v>
      </c>
      <c r="AL30" s="39" t="s">
        <v>922</v>
      </c>
      <c r="AM30" s="39" t="s">
        <v>918</v>
      </c>
      <c r="AN30" s="88" t="s">
        <v>919</v>
      </c>
      <c r="AO30" s="300" t="s">
        <v>925</v>
      </c>
      <c r="AP30" s="88"/>
      <c r="AQ30" s="88"/>
      <c r="AR30" s="39"/>
    </row>
    <row r="31" spans="1:44" ht="14.25" customHeight="1" x14ac:dyDescent="0.2">
      <c r="A31" s="39"/>
      <c r="B31" s="295"/>
      <c r="C31" s="295"/>
      <c r="D31" s="295"/>
      <c r="E31" s="253"/>
      <c r="F31" s="321"/>
      <c r="G31" s="321"/>
      <c r="H31" s="39"/>
      <c r="I31" s="295"/>
      <c r="J31" s="88"/>
      <c r="K31" s="253"/>
      <c r="L31" s="326"/>
      <c r="M31" s="321"/>
      <c r="N31" s="327"/>
      <c r="O31" s="327"/>
      <c r="P31" s="88"/>
      <c r="Q31" s="88"/>
      <c r="R31" s="88"/>
      <c r="S31" s="88"/>
      <c r="T31" s="88"/>
      <c r="U31" s="88"/>
      <c r="V31" s="39"/>
      <c r="W31" s="175"/>
      <c r="X31" s="295"/>
      <c r="Y31" s="88"/>
      <c r="Z31" s="88"/>
      <c r="AA31" s="88"/>
      <c r="AB31" s="295"/>
      <c r="AC31" s="88"/>
      <c r="AD31" s="88"/>
      <c r="AE31" s="295"/>
      <c r="AF31" s="88"/>
      <c r="AG31" s="39"/>
      <c r="AH31" s="296"/>
      <c r="AI31" s="324"/>
      <c r="AJ31" s="295"/>
      <c r="AK31" s="88"/>
      <c r="AL31" s="88"/>
      <c r="AM31" s="39"/>
      <c r="AN31" s="88"/>
      <c r="AO31" s="300"/>
      <c r="AP31" s="88"/>
      <c r="AQ31" s="88"/>
      <c r="AR31" s="39"/>
    </row>
    <row r="32" spans="1:44" ht="14.25" customHeight="1" x14ac:dyDescent="0.2">
      <c r="A32" s="39" t="s">
        <v>945</v>
      </c>
      <c r="B32" s="39">
        <v>100</v>
      </c>
      <c r="C32" s="39">
        <v>90</v>
      </c>
      <c r="D32" s="39">
        <v>0.7</v>
      </c>
      <c r="E32" s="253"/>
      <c r="F32" s="321"/>
      <c r="G32" s="321"/>
      <c r="H32" s="39">
        <v>75</v>
      </c>
      <c r="I32" s="295">
        <f t="shared" ref="I32:I38" si="18">0.01*44/28*265</f>
        <v>4.1642857142857146</v>
      </c>
      <c r="J32" s="88">
        <f t="shared" ref="J32:J38" si="19">B32*D32*(H32/100)*I32</f>
        <v>218.62500000000003</v>
      </c>
      <c r="K32" s="321"/>
      <c r="L32" s="321"/>
      <c r="M32" s="321"/>
      <c r="N32" s="39">
        <v>25</v>
      </c>
      <c r="O32" s="327">
        <f t="shared" ref="O32:O38" si="20">0*44/28*265</f>
        <v>0</v>
      </c>
      <c r="P32" s="88">
        <f t="shared" ref="P32:P38" si="21">B32*D32*(N32/100)*O32</f>
        <v>0</v>
      </c>
      <c r="Q32" s="88"/>
      <c r="R32" s="88"/>
      <c r="S32" s="88">
        <f t="shared" ref="S32:S38" si="22">((44/28)*((B32*(D32*0.8)*(H32/100))-(J32/300))*0.0125)*300</f>
        <v>243.20558035714279</v>
      </c>
      <c r="T32" s="88">
        <f t="shared" ref="T32:T38" si="23">N32+H32</f>
        <v>100</v>
      </c>
      <c r="U32" s="88">
        <f t="shared" ref="U32:U38" si="24">J32+P32+S32</f>
        <v>461.83058035714282</v>
      </c>
      <c r="V32" s="39"/>
      <c r="W32" s="175">
        <v>0.83299999999999996</v>
      </c>
      <c r="X32" s="295">
        <f t="shared" ref="X32:X38" si="25">W32*D32*B32</f>
        <v>58.309999999999995</v>
      </c>
      <c r="Y32" s="175">
        <v>3.1230000000000002</v>
      </c>
      <c r="Z32" s="88">
        <f t="shared" ref="Z32:Z38" si="26">Y32*((B32*D32*0.8)-((((J32+P32+S32)/265)/(44/28))))</f>
        <v>171.42450829599059</v>
      </c>
      <c r="AA32" s="88"/>
      <c r="AB32" s="295">
        <v>0</v>
      </c>
      <c r="AC32" s="88">
        <f t="shared" ref="AC32:AC38" si="27">B32*AB32*28</f>
        <v>0</v>
      </c>
      <c r="AD32" s="175">
        <v>2.8000000000000001E-2</v>
      </c>
      <c r="AE32" s="295">
        <f t="shared" ref="AE32:AE38" si="28">B32*AD32*28</f>
        <v>78.400000000000006</v>
      </c>
      <c r="AF32" s="323">
        <f t="shared" ref="AF32:AF38" si="29">SUM(((AC32+AE32)/28)/1000)/B32</f>
        <v>2.8000000000000003E-5</v>
      </c>
      <c r="AG32" s="39"/>
      <c r="AH32" s="296">
        <f t="shared" ref="AH32:AH38" si="30">(U32+AC32+AE32+X32+Z32)/1000</f>
        <v>0.76996508865313329</v>
      </c>
      <c r="AI32" s="324"/>
      <c r="AJ32" s="295"/>
      <c r="AK32" s="88" t="s">
        <v>916</v>
      </c>
      <c r="AL32" s="39" t="s">
        <v>922</v>
      </c>
      <c r="AM32" s="39" t="s">
        <v>918</v>
      </c>
      <c r="AN32" s="88" t="s">
        <v>919</v>
      </c>
      <c r="AO32" s="300" t="s">
        <v>925</v>
      </c>
      <c r="AP32" s="88"/>
      <c r="AQ32" s="88"/>
      <c r="AR32" s="39"/>
    </row>
    <row r="33" spans="1:44" ht="14.25" customHeight="1" x14ac:dyDescent="0.2">
      <c r="A33" s="39" t="s">
        <v>946</v>
      </c>
      <c r="B33" s="39">
        <v>100</v>
      </c>
      <c r="C33" s="39">
        <v>90</v>
      </c>
      <c r="D33" s="39">
        <v>0.4</v>
      </c>
      <c r="E33" s="253"/>
      <c r="F33" s="321"/>
      <c r="G33" s="321"/>
      <c r="H33" s="39">
        <v>75</v>
      </c>
      <c r="I33" s="295">
        <f t="shared" si="18"/>
        <v>4.1642857142857146</v>
      </c>
      <c r="J33" s="88">
        <f t="shared" si="19"/>
        <v>124.92857142857144</v>
      </c>
      <c r="K33" s="321"/>
      <c r="L33" s="321"/>
      <c r="M33" s="321"/>
      <c r="N33" s="39">
        <v>25</v>
      </c>
      <c r="O33" s="327">
        <f t="shared" si="20"/>
        <v>0</v>
      </c>
      <c r="P33" s="88">
        <f t="shared" si="21"/>
        <v>0</v>
      </c>
      <c r="Q33" s="88"/>
      <c r="R33" s="88"/>
      <c r="S33" s="88">
        <f t="shared" si="22"/>
        <v>138.97461734693883</v>
      </c>
      <c r="T33" s="88">
        <f t="shared" si="23"/>
        <v>100</v>
      </c>
      <c r="U33" s="88">
        <f t="shared" si="24"/>
        <v>263.90318877551027</v>
      </c>
      <c r="V33" s="39"/>
      <c r="W33" s="175">
        <v>0.83299999999999996</v>
      </c>
      <c r="X33" s="295">
        <f t="shared" si="25"/>
        <v>33.32</v>
      </c>
      <c r="Y33" s="175">
        <v>3.1230000000000002</v>
      </c>
      <c r="Z33" s="88">
        <f t="shared" si="26"/>
        <v>97.956861883423187</v>
      </c>
      <c r="AA33" s="88"/>
      <c r="AB33" s="295">
        <v>0</v>
      </c>
      <c r="AC33" s="88">
        <f t="shared" si="27"/>
        <v>0</v>
      </c>
      <c r="AD33" s="175">
        <v>1.2999999999999999E-2</v>
      </c>
      <c r="AE33" s="295">
        <f t="shared" si="28"/>
        <v>36.4</v>
      </c>
      <c r="AF33" s="323">
        <f t="shared" si="29"/>
        <v>1.2999999999999999E-5</v>
      </c>
      <c r="AG33" s="39"/>
      <c r="AH33" s="296">
        <f t="shared" si="30"/>
        <v>0.43158005065893346</v>
      </c>
      <c r="AI33" s="324"/>
      <c r="AJ33" s="295"/>
      <c r="AK33" s="88" t="s">
        <v>916</v>
      </c>
      <c r="AL33" s="39" t="s">
        <v>922</v>
      </c>
      <c r="AM33" s="39" t="s">
        <v>918</v>
      </c>
      <c r="AN33" s="88" t="s">
        <v>919</v>
      </c>
      <c r="AO33" s="300" t="s">
        <v>925</v>
      </c>
      <c r="AP33" s="88"/>
      <c r="AQ33" s="88"/>
      <c r="AR33" s="39"/>
    </row>
    <row r="34" spans="1:44" ht="14.25" customHeight="1" x14ac:dyDescent="0.2">
      <c r="A34" s="39" t="s">
        <v>947</v>
      </c>
      <c r="B34" s="39">
        <v>100</v>
      </c>
      <c r="C34" s="39">
        <v>90</v>
      </c>
      <c r="D34" s="39">
        <v>1.02</v>
      </c>
      <c r="E34" s="253"/>
      <c r="F34" s="253"/>
      <c r="G34" s="253"/>
      <c r="H34" s="39">
        <v>75</v>
      </c>
      <c r="I34" s="295">
        <f t="shared" si="18"/>
        <v>4.1642857142857146</v>
      </c>
      <c r="J34" s="88">
        <f t="shared" si="19"/>
        <v>318.56785714285718</v>
      </c>
      <c r="K34" s="321"/>
      <c r="L34" s="321"/>
      <c r="M34" s="321"/>
      <c r="N34" s="39">
        <v>25</v>
      </c>
      <c r="O34" s="327">
        <f t="shared" si="20"/>
        <v>0</v>
      </c>
      <c r="P34" s="88">
        <f t="shared" si="21"/>
        <v>0</v>
      </c>
      <c r="Q34" s="88"/>
      <c r="R34" s="88"/>
      <c r="S34" s="88">
        <f t="shared" si="22"/>
        <v>354.38527423469395</v>
      </c>
      <c r="T34" s="88">
        <f t="shared" si="23"/>
        <v>100</v>
      </c>
      <c r="U34" s="88">
        <f t="shared" si="24"/>
        <v>672.95313137755113</v>
      </c>
      <c r="V34" s="39"/>
      <c r="W34" s="175">
        <v>0.83299999999999996</v>
      </c>
      <c r="X34" s="295">
        <f t="shared" si="25"/>
        <v>84.965999999999994</v>
      </c>
      <c r="Y34" s="175">
        <v>3.1230000000000002</v>
      </c>
      <c r="Z34" s="88">
        <f t="shared" si="26"/>
        <v>249.78999780272918</v>
      </c>
      <c r="AA34" s="88"/>
      <c r="AB34" s="295">
        <v>0</v>
      </c>
      <c r="AC34" s="88">
        <f t="shared" si="27"/>
        <v>0</v>
      </c>
      <c r="AD34" s="175">
        <v>1.2999999999999999E-2</v>
      </c>
      <c r="AE34" s="295">
        <f t="shared" si="28"/>
        <v>36.4</v>
      </c>
      <c r="AF34" s="323">
        <f t="shared" si="29"/>
        <v>1.2999999999999999E-5</v>
      </c>
      <c r="AG34" s="39"/>
      <c r="AH34" s="296">
        <f t="shared" si="30"/>
        <v>1.0441091291802802</v>
      </c>
      <c r="AI34" s="324"/>
      <c r="AJ34" s="295"/>
      <c r="AK34" s="88" t="s">
        <v>916</v>
      </c>
      <c r="AL34" s="39" t="s">
        <v>922</v>
      </c>
      <c r="AM34" s="39" t="s">
        <v>918</v>
      </c>
      <c r="AN34" s="88" t="s">
        <v>919</v>
      </c>
      <c r="AO34" s="300" t="s">
        <v>925</v>
      </c>
      <c r="AP34" s="88"/>
      <c r="AQ34" s="88"/>
      <c r="AR34" s="39"/>
    </row>
    <row r="35" spans="1:44" ht="14.25" customHeight="1" x14ac:dyDescent="0.2">
      <c r="A35" s="39" t="s">
        <v>948</v>
      </c>
      <c r="B35" s="39">
        <v>100</v>
      </c>
      <c r="C35" s="39">
        <v>90</v>
      </c>
      <c r="D35" s="39">
        <v>0.33</v>
      </c>
      <c r="E35" s="253"/>
      <c r="F35" s="253"/>
      <c r="G35" s="253"/>
      <c r="H35" s="39">
        <v>75</v>
      </c>
      <c r="I35" s="295">
        <f t="shared" si="18"/>
        <v>4.1642857142857146</v>
      </c>
      <c r="J35" s="88">
        <f t="shared" si="19"/>
        <v>103.06607142857143</v>
      </c>
      <c r="K35" s="321"/>
      <c r="L35" s="321"/>
      <c r="M35" s="321"/>
      <c r="N35" s="39">
        <v>25</v>
      </c>
      <c r="O35" s="327">
        <f t="shared" si="20"/>
        <v>0</v>
      </c>
      <c r="P35" s="88">
        <f t="shared" si="21"/>
        <v>0</v>
      </c>
      <c r="Q35" s="88"/>
      <c r="R35" s="88"/>
      <c r="S35" s="88">
        <f t="shared" si="22"/>
        <v>114.6540593112245</v>
      </c>
      <c r="T35" s="88">
        <f t="shared" si="23"/>
        <v>100</v>
      </c>
      <c r="U35" s="88">
        <f t="shared" si="24"/>
        <v>217.72013073979593</v>
      </c>
      <c r="V35" s="39"/>
      <c r="W35" s="175">
        <v>0.83299999999999996</v>
      </c>
      <c r="X35" s="295">
        <f t="shared" si="25"/>
        <v>27.489000000000001</v>
      </c>
      <c r="Y35" s="175">
        <v>3.1230000000000002</v>
      </c>
      <c r="Z35" s="88">
        <f t="shared" si="26"/>
        <v>80.814411053824131</v>
      </c>
      <c r="AA35" s="88"/>
      <c r="AB35" s="295">
        <v>0</v>
      </c>
      <c r="AC35" s="88">
        <f t="shared" si="27"/>
        <v>0</v>
      </c>
      <c r="AD35" s="175">
        <v>1.2999999999999999E-2</v>
      </c>
      <c r="AE35" s="295">
        <f t="shared" si="28"/>
        <v>36.4</v>
      </c>
      <c r="AF35" s="323">
        <f t="shared" si="29"/>
        <v>1.2999999999999999E-5</v>
      </c>
      <c r="AG35" s="39"/>
      <c r="AH35" s="296">
        <f t="shared" si="30"/>
        <v>0.36242354179362007</v>
      </c>
      <c r="AI35" s="324"/>
      <c r="AJ35" s="295"/>
      <c r="AK35" s="88" t="s">
        <v>916</v>
      </c>
      <c r="AL35" s="39" t="s">
        <v>922</v>
      </c>
      <c r="AM35" s="39" t="s">
        <v>918</v>
      </c>
      <c r="AN35" s="88" t="s">
        <v>919</v>
      </c>
      <c r="AO35" s="300" t="s">
        <v>925</v>
      </c>
      <c r="AP35" s="88"/>
      <c r="AQ35" s="88"/>
      <c r="AR35" s="39"/>
    </row>
    <row r="36" spans="1:44" ht="14.25" customHeight="1" x14ac:dyDescent="0.2">
      <c r="A36" s="39" t="s">
        <v>949</v>
      </c>
      <c r="B36" s="39">
        <v>100</v>
      </c>
      <c r="C36" s="39">
        <v>90</v>
      </c>
      <c r="D36" s="39">
        <v>1.71</v>
      </c>
      <c r="E36" s="253"/>
      <c r="F36" s="253"/>
      <c r="G36" s="253"/>
      <c r="H36" s="39">
        <v>75</v>
      </c>
      <c r="I36" s="295">
        <f t="shared" si="18"/>
        <v>4.1642857142857146</v>
      </c>
      <c r="J36" s="88">
        <f t="shared" si="19"/>
        <v>534.06964285714287</v>
      </c>
      <c r="K36" s="321"/>
      <c r="L36" s="321"/>
      <c r="M36" s="321"/>
      <c r="N36" s="39">
        <v>25</v>
      </c>
      <c r="O36" s="327">
        <f t="shared" si="20"/>
        <v>0</v>
      </c>
      <c r="P36" s="88">
        <f t="shared" si="21"/>
        <v>0</v>
      </c>
      <c r="Q36" s="88"/>
      <c r="R36" s="88"/>
      <c r="S36" s="88">
        <f t="shared" si="22"/>
        <v>594.11648915816329</v>
      </c>
      <c r="T36" s="88">
        <f t="shared" si="23"/>
        <v>100</v>
      </c>
      <c r="U36" s="88">
        <f t="shared" si="24"/>
        <v>1128.1861320153062</v>
      </c>
      <c r="V36" s="39"/>
      <c r="W36" s="175">
        <v>0.83299999999999996</v>
      </c>
      <c r="X36" s="295">
        <f t="shared" si="25"/>
        <v>142.44299999999998</v>
      </c>
      <c r="Y36" s="175">
        <v>3.1230000000000002</v>
      </c>
      <c r="Z36" s="88">
        <f t="shared" si="26"/>
        <v>418.76558455163416</v>
      </c>
      <c r="AA36" s="88"/>
      <c r="AB36" s="295">
        <v>0</v>
      </c>
      <c r="AC36" s="88">
        <f t="shared" si="27"/>
        <v>0</v>
      </c>
      <c r="AD36" s="175">
        <v>0.28899999999999998</v>
      </c>
      <c r="AE36" s="295">
        <f t="shared" si="28"/>
        <v>809.19999999999993</v>
      </c>
      <c r="AF36" s="323">
        <f t="shared" si="29"/>
        <v>2.8899999999999998E-4</v>
      </c>
      <c r="AG36" s="39"/>
      <c r="AH36" s="296">
        <f t="shared" si="30"/>
        <v>2.4985947165669398</v>
      </c>
      <c r="AI36" s="324"/>
      <c r="AJ36" s="295"/>
      <c r="AK36" s="88" t="s">
        <v>916</v>
      </c>
      <c r="AL36" s="39" t="s">
        <v>922</v>
      </c>
      <c r="AM36" s="39" t="s">
        <v>918</v>
      </c>
      <c r="AN36" s="88" t="s">
        <v>919</v>
      </c>
      <c r="AO36" s="300" t="s">
        <v>925</v>
      </c>
      <c r="AP36" s="88"/>
      <c r="AQ36" s="88"/>
      <c r="AR36" s="39"/>
    </row>
    <row r="37" spans="1:44" ht="14.25" customHeight="1" x14ac:dyDescent="0.2">
      <c r="A37" s="39" t="s">
        <v>950</v>
      </c>
      <c r="B37" s="39">
        <v>100</v>
      </c>
      <c r="C37" s="39">
        <v>90</v>
      </c>
      <c r="D37" s="39">
        <v>1.82</v>
      </c>
      <c r="E37" s="253"/>
      <c r="F37" s="253"/>
      <c r="G37" s="253"/>
      <c r="H37" s="39">
        <v>75</v>
      </c>
      <c r="I37" s="295">
        <f t="shared" si="18"/>
        <v>4.1642857142857146</v>
      </c>
      <c r="J37" s="88">
        <f t="shared" si="19"/>
        <v>568.42500000000007</v>
      </c>
      <c r="K37" s="321"/>
      <c r="L37" s="321"/>
      <c r="M37" s="321"/>
      <c r="N37" s="39">
        <v>25</v>
      </c>
      <c r="O37" s="327">
        <f t="shared" si="20"/>
        <v>0</v>
      </c>
      <c r="P37" s="88">
        <f t="shared" si="21"/>
        <v>0</v>
      </c>
      <c r="Q37" s="88"/>
      <c r="R37" s="88"/>
      <c r="S37" s="88">
        <f t="shared" si="22"/>
        <v>632.33450892857149</v>
      </c>
      <c r="T37" s="88">
        <f t="shared" si="23"/>
        <v>100</v>
      </c>
      <c r="U37" s="88">
        <f t="shared" si="24"/>
        <v>1200.7595089285714</v>
      </c>
      <c r="V37" s="39"/>
      <c r="W37" s="175">
        <v>0.83299999999999996</v>
      </c>
      <c r="X37" s="295">
        <f t="shared" si="25"/>
        <v>151.60599999999999</v>
      </c>
      <c r="Y37" s="175">
        <v>3.1230000000000002</v>
      </c>
      <c r="Z37" s="88">
        <f t="shared" si="26"/>
        <v>445.70372156957546</v>
      </c>
      <c r="AA37" s="88"/>
      <c r="AB37" s="295">
        <v>0</v>
      </c>
      <c r="AC37" s="88">
        <f t="shared" si="27"/>
        <v>0</v>
      </c>
      <c r="AD37" s="175">
        <v>9.0999999999999998E-2</v>
      </c>
      <c r="AE37" s="295">
        <f t="shared" si="28"/>
        <v>254.79999999999998</v>
      </c>
      <c r="AF37" s="323">
        <f t="shared" si="29"/>
        <v>9.1000000000000003E-5</v>
      </c>
      <c r="AG37" s="39"/>
      <c r="AH37" s="296">
        <f t="shared" si="30"/>
        <v>2.0528692304981471</v>
      </c>
      <c r="AI37" s="324"/>
      <c r="AJ37" s="295"/>
      <c r="AK37" s="88" t="s">
        <v>916</v>
      </c>
      <c r="AL37" s="39" t="s">
        <v>922</v>
      </c>
      <c r="AM37" s="39" t="s">
        <v>918</v>
      </c>
      <c r="AN37" s="88" t="s">
        <v>919</v>
      </c>
      <c r="AO37" s="300" t="s">
        <v>925</v>
      </c>
      <c r="AP37" s="88"/>
      <c r="AQ37" s="88"/>
      <c r="AR37" s="39"/>
    </row>
    <row r="38" spans="1:44" ht="14.25" customHeight="1" x14ac:dyDescent="0.2">
      <c r="A38" s="39" t="s">
        <v>951</v>
      </c>
      <c r="B38" s="39">
        <v>100</v>
      </c>
      <c r="C38" s="39">
        <v>90</v>
      </c>
      <c r="D38" s="39">
        <v>1.71</v>
      </c>
      <c r="E38" s="253"/>
      <c r="F38" s="253"/>
      <c r="G38" s="253"/>
      <c r="H38" s="39">
        <v>75</v>
      </c>
      <c r="I38" s="295">
        <f t="shared" si="18"/>
        <v>4.1642857142857146</v>
      </c>
      <c r="J38" s="88">
        <f t="shared" si="19"/>
        <v>534.06964285714287</v>
      </c>
      <c r="K38" s="321"/>
      <c r="L38" s="321"/>
      <c r="M38" s="321"/>
      <c r="N38" s="39">
        <v>25</v>
      </c>
      <c r="O38" s="327">
        <f t="shared" si="20"/>
        <v>0</v>
      </c>
      <c r="P38" s="88">
        <f t="shared" si="21"/>
        <v>0</v>
      </c>
      <c r="Q38" s="88"/>
      <c r="R38" s="88"/>
      <c r="S38" s="88">
        <f t="shared" si="22"/>
        <v>594.11648915816329</v>
      </c>
      <c r="T38" s="88">
        <f t="shared" si="23"/>
        <v>100</v>
      </c>
      <c r="U38" s="88">
        <f t="shared" si="24"/>
        <v>1128.1861320153062</v>
      </c>
      <c r="V38" s="39"/>
      <c r="W38" s="175">
        <v>0.83299999999999996</v>
      </c>
      <c r="X38" s="295">
        <f t="shared" si="25"/>
        <v>142.44299999999998</v>
      </c>
      <c r="Y38" s="175">
        <v>3.1230000000000002</v>
      </c>
      <c r="Z38" s="88">
        <f t="shared" si="26"/>
        <v>418.76558455163416</v>
      </c>
      <c r="AA38" s="88"/>
      <c r="AB38" s="295">
        <v>0</v>
      </c>
      <c r="AC38" s="88">
        <f t="shared" si="27"/>
        <v>0</v>
      </c>
      <c r="AD38" s="175">
        <v>0.28899999999999998</v>
      </c>
      <c r="AE38" s="295">
        <f t="shared" si="28"/>
        <v>809.19999999999993</v>
      </c>
      <c r="AF38" s="323">
        <f t="shared" si="29"/>
        <v>2.8899999999999998E-4</v>
      </c>
      <c r="AG38" s="39"/>
      <c r="AH38" s="296">
        <f t="shared" si="30"/>
        <v>2.4985947165669398</v>
      </c>
      <c r="AI38" s="324"/>
      <c r="AJ38" s="295"/>
      <c r="AK38" s="88" t="s">
        <v>916</v>
      </c>
      <c r="AL38" s="39" t="s">
        <v>922</v>
      </c>
      <c r="AM38" s="39" t="s">
        <v>918</v>
      </c>
      <c r="AN38" s="88"/>
      <c r="AO38" s="300" t="s">
        <v>925</v>
      </c>
      <c r="AP38" s="88"/>
      <c r="AQ38" s="88"/>
      <c r="AR38" s="39"/>
    </row>
    <row r="39" spans="1:44" ht="14.25" customHeight="1" x14ac:dyDescent="0.2">
      <c r="A39" s="39"/>
      <c r="B39" s="39"/>
      <c r="C39" s="39"/>
      <c r="D39" s="39"/>
      <c r="E39" s="253"/>
      <c r="F39" s="253"/>
      <c r="G39" s="253"/>
      <c r="H39" s="39"/>
      <c r="I39" s="295"/>
      <c r="J39" s="88"/>
      <c r="K39" s="321"/>
      <c r="L39" s="321"/>
      <c r="M39" s="321"/>
      <c r="N39" s="88"/>
      <c r="O39" s="88"/>
      <c r="P39" s="88"/>
      <c r="Q39" s="88"/>
      <c r="R39" s="88"/>
      <c r="S39" s="88"/>
      <c r="T39" s="88"/>
      <c r="U39" s="40">
        <f>SUM(U8:U38)</f>
        <v>29759.687787612245</v>
      </c>
      <c r="V39" s="39"/>
      <c r="W39" s="88"/>
      <c r="X39" s="88"/>
      <c r="Y39" s="88"/>
      <c r="Z39" s="88"/>
      <c r="AA39" s="88"/>
      <c r="AB39" s="40">
        <f>SUM(AB8:AB38)</f>
        <v>687.92850080535254</v>
      </c>
      <c r="AC39" s="40">
        <f>SUM(AC8:AC38)/1000</f>
        <v>192.61998022549867</v>
      </c>
      <c r="AD39" s="40">
        <f>SUM(AD8:AD38)</f>
        <v>131.70599999999999</v>
      </c>
      <c r="AE39" s="40">
        <f>SUM(AE8:AE38)/1000</f>
        <v>38.732399999999991</v>
      </c>
      <c r="AF39" s="325"/>
      <c r="AG39" s="88"/>
      <c r="AH39" s="325"/>
      <c r="AI39" s="328"/>
      <c r="AJ39" s="329">
        <f>SUM(AH8:AH38)</f>
        <v>285.64451906843681</v>
      </c>
      <c r="AK39" s="39"/>
      <c r="AL39" s="39"/>
      <c r="AM39" s="39"/>
      <c r="AN39" s="88"/>
      <c r="AO39" s="300"/>
      <c r="AP39" s="88"/>
      <c r="AQ39" s="88"/>
      <c r="AR39" s="39"/>
    </row>
    <row r="40" spans="1:44" ht="14.25" customHeight="1" x14ac:dyDescent="0.2">
      <c r="A40" s="39"/>
      <c r="B40" s="39"/>
      <c r="C40" s="39"/>
      <c r="D40" s="295"/>
      <c r="E40" s="253"/>
      <c r="F40" s="253"/>
      <c r="G40" s="321"/>
      <c r="H40" s="39"/>
      <c r="I40" s="88"/>
      <c r="J40" s="88"/>
      <c r="K40" s="321"/>
      <c r="L40" s="321"/>
      <c r="M40" s="321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325"/>
      <c r="AI40" s="328"/>
      <c r="AJ40" s="325"/>
      <c r="AK40" s="39"/>
      <c r="AL40" s="39"/>
      <c r="AM40" s="39"/>
      <c r="AN40" s="88"/>
      <c r="AO40" s="300"/>
      <c r="AP40" s="88"/>
      <c r="AQ40" s="88"/>
      <c r="AR40" s="39"/>
    </row>
    <row r="41" spans="1:44" ht="14.25" customHeight="1" x14ac:dyDescent="0.2">
      <c r="A41" s="39"/>
      <c r="B41" s="39"/>
      <c r="C41" s="39"/>
      <c r="D41" s="295"/>
      <c r="E41" s="39"/>
      <c r="F41" s="327"/>
      <c r="G41" s="88"/>
      <c r="H41" s="39"/>
      <c r="I41" s="39"/>
      <c r="J41" s="88"/>
      <c r="K41" s="39"/>
      <c r="L41" s="39"/>
      <c r="M41" s="88"/>
      <c r="N41" s="39"/>
      <c r="O41" s="39"/>
      <c r="P41" s="88"/>
      <c r="Q41" s="88"/>
      <c r="R41" s="88"/>
      <c r="S41" s="88"/>
      <c r="T41" s="88"/>
      <c r="U41" s="88"/>
      <c r="V41" s="88"/>
      <c r="W41" s="175"/>
      <c r="X41" s="88"/>
      <c r="Y41" s="88"/>
      <c r="Z41" s="88"/>
      <c r="AA41" s="39"/>
      <c r="AB41" s="295"/>
      <c r="AC41" s="39"/>
      <c r="AD41" s="175"/>
      <c r="AE41" s="88"/>
      <c r="AF41" s="88"/>
      <c r="AG41" s="296"/>
      <c r="AH41" s="39"/>
      <c r="AI41" s="263"/>
      <c r="AJ41" s="39"/>
      <c r="AK41" s="39"/>
      <c r="AL41" s="88"/>
      <c r="AM41" s="88"/>
      <c r="AN41" s="88"/>
      <c r="AO41" s="300"/>
      <c r="AP41" s="88"/>
      <c r="AQ41" s="88"/>
      <c r="AR41" s="88"/>
    </row>
    <row r="42" spans="1:44" ht="60" x14ac:dyDescent="0.25">
      <c r="A42" s="330" t="s">
        <v>952</v>
      </c>
      <c r="B42" s="331"/>
      <c r="C42" s="330" t="s">
        <v>953</v>
      </c>
      <c r="D42" s="330" t="s">
        <v>80</v>
      </c>
      <c r="E42" s="330" t="s">
        <v>892</v>
      </c>
      <c r="F42" s="330" t="s">
        <v>954</v>
      </c>
      <c r="G42" s="330" t="s">
        <v>955</v>
      </c>
      <c r="H42" s="331"/>
      <c r="I42" s="331"/>
      <c r="J42" s="332" t="s">
        <v>956</v>
      </c>
      <c r="K42" s="332" t="s">
        <v>957</v>
      </c>
      <c r="L42" s="330"/>
      <c r="M42" s="330"/>
      <c r="N42" s="330"/>
      <c r="O42" s="330"/>
      <c r="P42" s="331"/>
      <c r="Q42" s="330"/>
      <c r="R42" s="330"/>
      <c r="S42" s="330"/>
      <c r="T42" s="330"/>
      <c r="U42" s="331"/>
      <c r="V42" s="330"/>
      <c r="W42" s="330"/>
      <c r="X42" s="331"/>
      <c r="Y42" s="330"/>
      <c r="Z42" s="330"/>
      <c r="AA42" s="333"/>
      <c r="AB42" s="333"/>
      <c r="AC42" s="333"/>
      <c r="AD42" s="333"/>
      <c r="AE42" s="333"/>
      <c r="AF42" s="333"/>
      <c r="AG42" s="334"/>
      <c r="AH42" s="333"/>
      <c r="AI42" s="335"/>
      <c r="AJ42" s="333"/>
      <c r="AK42" s="333"/>
      <c r="AL42" s="333"/>
      <c r="AM42" s="333"/>
      <c r="AN42" s="333"/>
      <c r="AO42" s="336"/>
      <c r="AP42" s="333"/>
      <c r="AQ42" s="333"/>
      <c r="AR42" s="333"/>
    </row>
    <row r="43" spans="1:44" ht="14.25" customHeight="1" x14ac:dyDescent="0.25">
      <c r="A43" s="40"/>
      <c r="C43" s="40"/>
      <c r="D43" s="40"/>
      <c r="E43" s="40"/>
      <c r="F43" s="40"/>
      <c r="J43" s="337"/>
      <c r="K43" s="338"/>
      <c r="L43" s="40"/>
      <c r="M43" s="40"/>
      <c r="N43" s="40"/>
      <c r="O43" s="40"/>
      <c r="Q43" s="40"/>
      <c r="R43" s="40"/>
      <c r="S43" s="40"/>
      <c r="T43" s="40"/>
      <c r="V43" s="40"/>
      <c r="W43" s="40"/>
      <c r="Y43" s="40"/>
      <c r="Z43" s="40"/>
      <c r="AA43" s="88"/>
      <c r="AB43" s="88"/>
      <c r="AC43" s="88"/>
      <c r="AD43" s="88"/>
      <c r="AE43" s="88"/>
      <c r="AF43" s="88"/>
      <c r="AG43" s="296"/>
      <c r="AH43" s="88"/>
      <c r="AI43" s="339"/>
      <c r="AJ43" s="88"/>
      <c r="AK43" s="88"/>
      <c r="AL43" s="88"/>
      <c r="AM43" s="88"/>
      <c r="AN43" s="88"/>
      <c r="AO43" s="300"/>
      <c r="AP43" s="88"/>
      <c r="AQ43" s="88"/>
      <c r="AR43" s="88"/>
    </row>
    <row r="44" spans="1:44" ht="14.25" customHeight="1" x14ac:dyDescent="0.25">
      <c r="A44" s="40" t="s">
        <v>958</v>
      </c>
      <c r="C44" s="88"/>
      <c r="D44" s="88"/>
      <c r="E44" s="88"/>
      <c r="F44" s="88"/>
      <c r="J44" s="337"/>
      <c r="K44" s="339"/>
      <c r="L44" s="88"/>
      <c r="M44" s="88"/>
      <c r="N44" s="88"/>
      <c r="O44" s="88"/>
      <c r="Q44" s="88"/>
      <c r="R44" s="88"/>
      <c r="S44" s="88"/>
      <c r="T44" s="40"/>
      <c r="V44" s="88"/>
      <c r="W44" s="88"/>
      <c r="Y44" s="88"/>
      <c r="Z44" s="88"/>
      <c r="AA44" s="88"/>
      <c r="AB44" s="88"/>
      <c r="AC44" s="88"/>
      <c r="AD44" s="88"/>
      <c r="AE44" s="88"/>
      <c r="AF44" s="88"/>
      <c r="AG44" s="296"/>
      <c r="AH44" s="88"/>
      <c r="AI44" s="339"/>
      <c r="AJ44" s="88"/>
      <c r="AK44" s="88"/>
      <c r="AL44" s="88"/>
      <c r="AM44" s="88"/>
      <c r="AN44" s="88"/>
      <c r="AO44" s="300"/>
      <c r="AP44" s="88"/>
      <c r="AQ44" s="88"/>
      <c r="AR44" s="88"/>
    </row>
    <row r="45" spans="1:44" ht="14.25" customHeight="1" x14ac:dyDescent="0.25">
      <c r="A45" s="88" t="s">
        <v>959</v>
      </c>
      <c r="C45" s="88">
        <v>1</v>
      </c>
      <c r="D45" s="88" t="s">
        <v>20</v>
      </c>
      <c r="E45" s="327">
        <v>0.42499999999999999</v>
      </c>
      <c r="F45" s="88" t="s">
        <v>960</v>
      </c>
      <c r="G45" s="296">
        <f t="shared" ref="G45:G51" si="31">(C45*1000*E45)/1000</f>
        <v>0.42499999999999999</v>
      </c>
      <c r="J45" s="340" t="e">
        <f>#REF!*1000</f>
        <v>#REF!</v>
      </c>
      <c r="K45" s="339" t="e">
        <f t="shared" ref="K45:K85" si="32">J45*C45</f>
        <v>#REF!</v>
      </c>
      <c r="L45" s="88"/>
      <c r="M45" s="88"/>
      <c r="N45" s="88"/>
      <c r="O45" s="88"/>
      <c r="Q45" s="88"/>
      <c r="R45" s="88"/>
      <c r="S45" s="88"/>
      <c r="T45" s="40"/>
      <c r="V45" s="88"/>
      <c r="W45" s="88"/>
      <c r="Y45" s="88"/>
      <c r="Z45" s="88"/>
      <c r="AA45" s="88"/>
      <c r="AB45" s="88"/>
      <c r="AC45" s="88"/>
      <c r="AD45" s="88"/>
      <c r="AE45" s="88"/>
      <c r="AF45" s="88"/>
      <c r="AH45" s="88"/>
      <c r="AI45" s="339"/>
      <c r="AJ45" s="88"/>
      <c r="AK45" s="88" t="s">
        <v>961</v>
      </c>
      <c r="AL45" s="88" t="s">
        <v>962</v>
      </c>
      <c r="AM45" s="39" t="s">
        <v>963</v>
      </c>
      <c r="AN45" s="88"/>
      <c r="AO45" s="300" t="s">
        <v>964</v>
      </c>
      <c r="AP45" s="88"/>
      <c r="AQ45" s="88"/>
      <c r="AR45" s="88"/>
    </row>
    <row r="46" spans="1:44" ht="14.25" customHeight="1" x14ac:dyDescent="0.25">
      <c r="A46" s="88" t="s">
        <v>965</v>
      </c>
      <c r="C46" s="88">
        <v>1</v>
      </c>
      <c r="D46" s="88" t="s">
        <v>20</v>
      </c>
      <c r="E46" s="327">
        <v>0.108</v>
      </c>
      <c r="F46" s="88" t="s">
        <v>960</v>
      </c>
      <c r="G46" s="296">
        <f t="shared" si="31"/>
        <v>0.108</v>
      </c>
      <c r="J46" s="340" t="e">
        <f>#REF!*1000</f>
        <v>#REF!</v>
      </c>
      <c r="K46" s="339" t="e">
        <f t="shared" si="32"/>
        <v>#REF!</v>
      </c>
      <c r="L46" s="88"/>
      <c r="M46" s="88"/>
      <c r="N46" s="88"/>
      <c r="O46" s="88"/>
      <c r="Q46" s="88"/>
      <c r="R46" s="88"/>
      <c r="S46" s="88"/>
      <c r="T46" s="40"/>
      <c r="V46" s="88"/>
      <c r="W46" s="88"/>
      <c r="Y46" s="88"/>
      <c r="Z46" s="88"/>
      <c r="AA46" s="88"/>
      <c r="AB46" s="88"/>
      <c r="AC46" s="88"/>
      <c r="AD46" s="88"/>
      <c r="AE46" s="88"/>
      <c r="AF46" s="88"/>
      <c r="AH46" s="88"/>
      <c r="AI46" s="339"/>
      <c r="AJ46" s="88"/>
      <c r="AK46" s="88">
        <v>17</v>
      </c>
      <c r="AL46" s="88" t="s">
        <v>966</v>
      </c>
      <c r="AM46" s="39" t="s">
        <v>967</v>
      </c>
      <c r="AN46" s="88"/>
      <c r="AO46" s="300"/>
      <c r="AP46" s="88"/>
      <c r="AQ46" s="88"/>
      <c r="AR46" s="88"/>
    </row>
    <row r="47" spans="1:44" ht="14.25" customHeight="1" x14ac:dyDescent="0.25">
      <c r="A47" s="39" t="s">
        <v>968</v>
      </c>
      <c r="C47" s="88">
        <v>1</v>
      </c>
      <c r="D47" s="88" t="s">
        <v>20</v>
      </c>
      <c r="E47" s="327">
        <v>0.12</v>
      </c>
      <c r="F47" s="88" t="s">
        <v>960</v>
      </c>
      <c r="G47" s="296">
        <f t="shared" si="31"/>
        <v>0.12</v>
      </c>
      <c r="J47" s="340" t="e">
        <f>#REF!*1000</f>
        <v>#REF!</v>
      </c>
      <c r="K47" s="339" t="e">
        <f t="shared" si="32"/>
        <v>#REF!</v>
      </c>
      <c r="L47" s="88"/>
      <c r="M47" s="88"/>
      <c r="N47" s="88"/>
      <c r="O47" s="88"/>
      <c r="Q47" s="88"/>
      <c r="R47" s="88"/>
      <c r="S47" s="88"/>
      <c r="T47" s="40"/>
      <c r="V47" s="39"/>
      <c r="W47" s="88"/>
      <c r="Y47" s="88"/>
      <c r="Z47" s="88"/>
      <c r="AA47" s="88"/>
      <c r="AB47" s="88"/>
      <c r="AC47" s="88"/>
      <c r="AD47" s="88"/>
      <c r="AE47" s="88"/>
      <c r="AF47" s="88"/>
      <c r="AH47" s="88"/>
      <c r="AI47" s="339"/>
      <c r="AJ47" s="88"/>
      <c r="AK47" s="88">
        <v>17</v>
      </c>
      <c r="AL47" s="88" t="s">
        <v>969</v>
      </c>
      <c r="AM47" s="39" t="s">
        <v>967</v>
      </c>
      <c r="AN47" s="88"/>
      <c r="AO47" s="300"/>
      <c r="AP47" s="88"/>
      <c r="AQ47" s="88"/>
      <c r="AR47" s="88"/>
    </row>
    <row r="48" spans="1:44" ht="14.25" customHeight="1" x14ac:dyDescent="0.25">
      <c r="A48" s="39" t="s">
        <v>970</v>
      </c>
      <c r="C48" s="88">
        <v>1</v>
      </c>
      <c r="D48" s="88" t="s">
        <v>20</v>
      </c>
      <c r="E48" s="327">
        <v>0.64</v>
      </c>
      <c r="F48" s="88" t="s">
        <v>960</v>
      </c>
      <c r="G48" s="296">
        <f t="shared" si="31"/>
        <v>0.64</v>
      </c>
      <c r="J48" s="340" t="e">
        <f>#REF!*1000</f>
        <v>#REF!</v>
      </c>
      <c r="K48" s="339" t="e">
        <f t="shared" si="32"/>
        <v>#REF!</v>
      </c>
      <c r="L48" s="88"/>
      <c r="M48" s="88"/>
      <c r="N48" s="88"/>
      <c r="O48" s="88"/>
      <c r="Q48" s="88"/>
      <c r="R48" s="88"/>
      <c r="S48" s="88"/>
      <c r="T48" s="40"/>
      <c r="V48" s="39"/>
      <c r="W48" s="88"/>
      <c r="Y48" s="88"/>
      <c r="Z48" s="88"/>
      <c r="AA48" s="88"/>
      <c r="AB48" s="88"/>
      <c r="AC48" s="88"/>
      <c r="AD48" s="88"/>
      <c r="AE48" s="88"/>
      <c r="AF48" s="88"/>
      <c r="AH48" s="88"/>
      <c r="AI48" s="339"/>
      <c r="AJ48" s="88"/>
      <c r="AK48" s="88">
        <v>17</v>
      </c>
      <c r="AL48" s="88" t="s">
        <v>969</v>
      </c>
      <c r="AM48" s="39" t="s">
        <v>967</v>
      </c>
      <c r="AN48" s="88"/>
      <c r="AO48" s="300"/>
      <c r="AP48" s="88"/>
      <c r="AQ48" s="88"/>
      <c r="AR48" s="88"/>
    </row>
    <row r="49" spans="1:44" ht="14.25" customHeight="1" x14ac:dyDescent="0.25">
      <c r="A49" s="39" t="s">
        <v>971</v>
      </c>
      <c r="C49" s="88">
        <v>1</v>
      </c>
      <c r="D49" s="88" t="s">
        <v>20</v>
      </c>
      <c r="E49" s="327">
        <v>2.5</v>
      </c>
      <c r="F49" s="88" t="s">
        <v>960</v>
      </c>
      <c r="G49" s="296">
        <f t="shared" si="31"/>
        <v>2.5</v>
      </c>
      <c r="J49" s="340" t="e">
        <f>#REF!*1000</f>
        <v>#REF!</v>
      </c>
      <c r="K49" s="339" t="e">
        <f t="shared" si="32"/>
        <v>#REF!</v>
      </c>
      <c r="L49" s="88"/>
      <c r="M49" s="88"/>
      <c r="N49" s="88"/>
      <c r="O49" s="88"/>
      <c r="Q49" s="88"/>
      <c r="R49" s="88"/>
      <c r="S49" s="88"/>
      <c r="T49" s="40"/>
      <c r="V49" s="39"/>
      <c r="W49" s="88"/>
      <c r="Y49" s="88"/>
      <c r="Z49" s="88"/>
      <c r="AA49" s="88"/>
      <c r="AB49" s="88"/>
      <c r="AC49" s="88"/>
      <c r="AD49" s="88"/>
      <c r="AE49" s="88"/>
      <c r="AF49" s="88"/>
      <c r="AH49" s="88"/>
      <c r="AI49" s="339"/>
      <c r="AJ49" s="88"/>
      <c r="AK49" s="88">
        <v>17</v>
      </c>
      <c r="AL49" s="88" t="s">
        <v>969</v>
      </c>
      <c r="AM49" s="39" t="s">
        <v>967</v>
      </c>
      <c r="AN49" s="88"/>
      <c r="AO49" s="300"/>
      <c r="AP49" s="88"/>
      <c r="AQ49" s="88"/>
      <c r="AR49" s="88"/>
    </row>
    <row r="50" spans="1:44" ht="14.25" customHeight="1" x14ac:dyDescent="0.25">
      <c r="A50" s="39" t="s">
        <v>972</v>
      </c>
      <c r="C50" s="88">
        <v>1</v>
      </c>
      <c r="D50" s="88" t="s">
        <v>20</v>
      </c>
      <c r="E50" s="327">
        <v>4.0000000000000001E-3</v>
      </c>
      <c r="F50" s="88" t="s">
        <v>960</v>
      </c>
      <c r="G50" s="296">
        <f t="shared" si="31"/>
        <v>4.0000000000000001E-3</v>
      </c>
      <c r="J50" s="340" t="e">
        <f>#REF!*1000</f>
        <v>#REF!</v>
      </c>
      <c r="K50" s="339" t="e">
        <f t="shared" si="32"/>
        <v>#REF!</v>
      </c>
      <c r="L50" s="88"/>
      <c r="M50" s="88"/>
      <c r="N50" s="88"/>
      <c r="O50" s="88"/>
      <c r="Q50" s="88"/>
      <c r="R50" s="88"/>
      <c r="S50" s="88"/>
      <c r="T50" s="40"/>
      <c r="V50" s="39"/>
      <c r="W50" s="88"/>
      <c r="Y50" s="88"/>
      <c r="Z50" s="88"/>
      <c r="AA50" s="88"/>
      <c r="AB50" s="88"/>
      <c r="AC50" s="88"/>
      <c r="AD50" s="88"/>
      <c r="AE50" s="88"/>
      <c r="AF50" s="88"/>
      <c r="AH50" s="88"/>
      <c r="AI50" s="339"/>
      <c r="AJ50" s="88"/>
      <c r="AK50" s="88">
        <v>17</v>
      </c>
      <c r="AL50" s="88" t="s">
        <v>969</v>
      </c>
      <c r="AM50" s="39" t="s">
        <v>967</v>
      </c>
      <c r="AN50" s="88"/>
      <c r="AO50" s="300"/>
      <c r="AP50" s="88"/>
      <c r="AQ50" s="88"/>
      <c r="AR50" s="88"/>
    </row>
    <row r="51" spans="1:44" ht="14.25" customHeight="1" x14ac:dyDescent="0.25">
      <c r="A51" s="39" t="s">
        <v>973</v>
      </c>
      <c r="C51" s="88">
        <v>1</v>
      </c>
      <c r="D51" s="88" t="s">
        <v>20</v>
      </c>
      <c r="E51" s="327">
        <v>0.12</v>
      </c>
      <c r="F51" s="88" t="s">
        <v>960</v>
      </c>
      <c r="G51" s="296">
        <f t="shared" si="31"/>
        <v>0.12</v>
      </c>
      <c r="J51" s="340" t="e">
        <f>#REF!*1000</f>
        <v>#REF!</v>
      </c>
      <c r="K51" s="339" t="e">
        <f t="shared" si="32"/>
        <v>#REF!</v>
      </c>
      <c r="L51" s="88"/>
      <c r="M51" s="88"/>
      <c r="N51" s="88"/>
      <c r="O51" s="88"/>
      <c r="Q51" s="88"/>
      <c r="R51" s="88"/>
      <c r="S51" s="88"/>
      <c r="T51" s="40"/>
      <c r="V51" s="39"/>
      <c r="W51" s="88"/>
      <c r="Y51" s="88"/>
      <c r="Z51" s="88"/>
      <c r="AA51" s="88"/>
      <c r="AB51" s="88"/>
      <c r="AC51" s="88"/>
      <c r="AD51" s="88"/>
      <c r="AE51" s="88"/>
      <c r="AF51" s="88"/>
      <c r="AH51" s="88"/>
      <c r="AI51" s="339"/>
      <c r="AJ51" s="88"/>
      <c r="AK51" s="88">
        <v>17</v>
      </c>
      <c r="AL51" s="88" t="s">
        <v>969</v>
      </c>
      <c r="AM51" s="39" t="s">
        <v>967</v>
      </c>
      <c r="AN51" s="88"/>
      <c r="AO51" s="300"/>
      <c r="AP51" s="88"/>
      <c r="AQ51" s="88"/>
      <c r="AR51" s="88"/>
    </row>
    <row r="52" spans="1:44" ht="14.25" customHeight="1" x14ac:dyDescent="0.25">
      <c r="A52" s="39"/>
      <c r="C52" s="88"/>
      <c r="D52" s="88"/>
      <c r="E52" s="327"/>
      <c r="F52" s="88"/>
      <c r="G52" s="296"/>
      <c r="J52" s="337"/>
      <c r="K52" s="339">
        <f t="shared" si="32"/>
        <v>0</v>
      </c>
      <c r="L52" s="88"/>
      <c r="M52" s="88"/>
      <c r="N52" s="88"/>
      <c r="O52" s="88"/>
      <c r="Q52" s="88"/>
      <c r="R52" s="88"/>
      <c r="S52" s="88"/>
      <c r="T52" s="40"/>
      <c r="V52" s="39"/>
      <c r="W52" s="88"/>
      <c r="Y52" s="88"/>
      <c r="Z52" s="88"/>
      <c r="AA52" s="88"/>
      <c r="AB52" s="88"/>
      <c r="AC52" s="88"/>
      <c r="AD52" s="88"/>
      <c r="AE52" s="88"/>
      <c r="AF52" s="88"/>
      <c r="AH52" s="88"/>
      <c r="AI52" s="339"/>
      <c r="AJ52" s="88"/>
      <c r="AK52" s="88"/>
      <c r="AL52" s="88"/>
      <c r="AM52" s="88"/>
      <c r="AN52" s="39"/>
      <c r="AO52" s="300"/>
      <c r="AP52" s="88"/>
      <c r="AQ52" s="88"/>
      <c r="AR52" s="88"/>
    </row>
    <row r="53" spans="1:44" ht="12.75" customHeight="1" x14ac:dyDescent="0.25">
      <c r="A53" s="39"/>
      <c r="C53" s="88"/>
      <c r="D53" s="88"/>
      <c r="E53" s="327"/>
      <c r="F53" s="88"/>
      <c r="G53" s="296"/>
      <c r="J53" s="337"/>
      <c r="K53" s="339">
        <f t="shared" si="32"/>
        <v>0</v>
      </c>
      <c r="L53" s="88"/>
      <c r="M53" s="88"/>
      <c r="N53" s="88"/>
      <c r="O53" s="88"/>
      <c r="Q53" s="88"/>
      <c r="R53" s="88"/>
      <c r="S53" s="88"/>
      <c r="T53" s="40"/>
      <c r="V53" s="39"/>
      <c r="W53" s="88"/>
      <c r="Y53" s="88"/>
      <c r="Z53" s="88"/>
      <c r="AA53" s="88"/>
      <c r="AB53" s="88"/>
      <c r="AC53" s="88"/>
      <c r="AD53" s="88"/>
      <c r="AE53" s="88"/>
      <c r="AF53" s="88"/>
      <c r="AH53" s="88"/>
      <c r="AI53" s="339"/>
      <c r="AJ53" s="88"/>
      <c r="AK53" s="88"/>
      <c r="AL53" s="88"/>
      <c r="AM53" s="88"/>
      <c r="AN53" s="39"/>
      <c r="AO53" s="300"/>
      <c r="AP53" s="88"/>
      <c r="AQ53" s="88"/>
      <c r="AR53" s="88"/>
    </row>
    <row r="54" spans="1:44" ht="12.75" customHeight="1" x14ac:dyDescent="0.25">
      <c r="A54" s="43" t="s">
        <v>974</v>
      </c>
      <c r="C54" s="88"/>
      <c r="D54" s="88"/>
      <c r="E54" s="327"/>
      <c r="F54" s="88"/>
      <c r="G54" s="296"/>
      <c r="J54" s="337"/>
      <c r="K54" s="339">
        <f t="shared" si="32"/>
        <v>0</v>
      </c>
      <c r="L54" s="88"/>
      <c r="M54" s="88"/>
      <c r="N54" s="88"/>
      <c r="O54" s="88"/>
      <c r="Q54" s="88"/>
      <c r="R54" s="88"/>
      <c r="S54" s="88"/>
      <c r="T54" s="40"/>
      <c r="V54" s="39"/>
      <c r="W54" s="88"/>
      <c r="Y54" s="88"/>
      <c r="Z54" s="88"/>
      <c r="AA54" s="88"/>
      <c r="AB54" s="88"/>
      <c r="AC54" s="88"/>
      <c r="AD54" s="88"/>
      <c r="AE54" s="88"/>
      <c r="AF54" s="88"/>
      <c r="AH54" s="88"/>
      <c r="AI54" s="339"/>
      <c r="AJ54" s="88"/>
      <c r="AK54" s="88"/>
      <c r="AL54" s="88"/>
      <c r="AM54" s="88"/>
      <c r="AN54" s="88"/>
      <c r="AO54" s="300"/>
      <c r="AP54" s="88"/>
      <c r="AQ54" s="88"/>
      <c r="AR54" s="88"/>
    </row>
    <row r="55" spans="1:44" ht="12.75" customHeight="1" x14ac:dyDescent="0.25">
      <c r="A55" s="39" t="s">
        <v>975</v>
      </c>
      <c r="C55" s="88">
        <v>1</v>
      </c>
      <c r="D55" s="88" t="s">
        <v>20</v>
      </c>
      <c r="E55" s="327">
        <v>0.25</v>
      </c>
      <c r="F55" s="88" t="s">
        <v>960</v>
      </c>
      <c r="G55" s="296">
        <f t="shared" ref="G55:G76" si="33">(C55*E55)</f>
        <v>0.25</v>
      </c>
      <c r="J55" s="340" t="e">
        <f>#REF!*1000</f>
        <v>#REF!</v>
      </c>
      <c r="K55" s="339" t="e">
        <f t="shared" si="32"/>
        <v>#REF!</v>
      </c>
      <c r="L55" s="39"/>
      <c r="M55" s="39"/>
      <c r="N55" s="88"/>
      <c r="O55" s="39"/>
      <c r="Q55" s="88"/>
      <c r="R55" s="39"/>
      <c r="S55" s="39"/>
      <c r="T55" s="39"/>
      <c r="V55" s="39"/>
      <c r="W55" s="39"/>
      <c r="Y55" s="39"/>
      <c r="Z55" s="39"/>
      <c r="AA55" s="39"/>
      <c r="AB55" s="39"/>
      <c r="AC55" s="39"/>
      <c r="AD55" s="39"/>
      <c r="AE55" s="39"/>
      <c r="AF55" s="39"/>
      <c r="AH55" s="39"/>
      <c r="AI55" s="263"/>
      <c r="AJ55" s="39"/>
      <c r="AK55" s="39">
        <v>17</v>
      </c>
      <c r="AL55" s="88" t="s">
        <v>969</v>
      </c>
      <c r="AM55" s="39" t="s">
        <v>967</v>
      </c>
      <c r="AN55" s="88"/>
      <c r="AO55" s="300"/>
      <c r="AP55" s="39"/>
      <c r="AQ55" s="39"/>
      <c r="AR55" s="39"/>
    </row>
    <row r="56" spans="1:44" ht="12.75" customHeight="1" x14ac:dyDescent="0.25">
      <c r="A56" s="39" t="s">
        <v>976</v>
      </c>
      <c r="C56" s="88">
        <v>1</v>
      </c>
      <c r="D56" s="88" t="s">
        <v>20</v>
      </c>
      <c r="E56" s="327">
        <v>0.18</v>
      </c>
      <c r="F56" s="88" t="s">
        <v>960</v>
      </c>
      <c r="G56" s="296">
        <f t="shared" si="33"/>
        <v>0.18</v>
      </c>
      <c r="J56" s="340" t="e">
        <f>#REF!*1000</f>
        <v>#REF!</v>
      </c>
      <c r="K56" s="339" t="e">
        <f t="shared" si="32"/>
        <v>#REF!</v>
      </c>
      <c r="L56" s="39"/>
      <c r="M56" s="39"/>
      <c r="N56" s="88"/>
      <c r="O56" s="39"/>
      <c r="Q56" s="88"/>
      <c r="R56" s="39"/>
      <c r="S56" s="39"/>
      <c r="T56" s="39"/>
      <c r="V56" s="39"/>
      <c r="W56" s="39"/>
      <c r="Y56" s="39"/>
      <c r="Z56" s="39"/>
      <c r="AA56" s="39"/>
      <c r="AB56" s="39"/>
      <c r="AC56" s="39"/>
      <c r="AD56" s="39"/>
      <c r="AE56" s="39"/>
      <c r="AF56" s="39"/>
      <c r="AH56" s="39"/>
      <c r="AI56" s="263"/>
      <c r="AJ56" s="39"/>
      <c r="AK56" s="39">
        <v>17</v>
      </c>
      <c r="AL56" s="88" t="s">
        <v>969</v>
      </c>
      <c r="AM56" s="39" t="s">
        <v>967</v>
      </c>
      <c r="AN56" s="88"/>
      <c r="AO56" s="300"/>
      <c r="AP56" s="39"/>
      <c r="AQ56" s="39"/>
      <c r="AR56" s="39"/>
    </row>
    <row r="57" spans="1:44" ht="12.75" customHeight="1" x14ac:dyDescent="0.25">
      <c r="A57" s="39" t="s">
        <v>977</v>
      </c>
      <c r="C57" s="88">
        <v>1</v>
      </c>
      <c r="D57" s="88" t="s">
        <v>20</v>
      </c>
      <c r="E57" s="327">
        <v>0.87</v>
      </c>
      <c r="F57" s="88" t="s">
        <v>960</v>
      </c>
      <c r="G57" s="296">
        <f t="shared" si="33"/>
        <v>0.87</v>
      </c>
      <c r="J57" s="340" t="e">
        <f>#REF!*1000</f>
        <v>#REF!</v>
      </c>
      <c r="K57" s="339" t="e">
        <f t="shared" si="32"/>
        <v>#REF!</v>
      </c>
      <c r="L57" s="39"/>
      <c r="M57" s="39"/>
      <c r="N57" s="88"/>
      <c r="O57" s="39"/>
      <c r="Q57" s="88"/>
      <c r="R57" s="39"/>
      <c r="S57" s="39"/>
      <c r="T57" s="39"/>
      <c r="V57" s="39"/>
      <c r="W57" s="39"/>
      <c r="Y57" s="39"/>
      <c r="Z57" s="39"/>
      <c r="AA57" s="39"/>
      <c r="AB57" s="39"/>
      <c r="AC57" s="39"/>
      <c r="AD57" s="39"/>
      <c r="AE57" s="39"/>
      <c r="AF57" s="39"/>
      <c r="AH57" s="39"/>
      <c r="AI57" s="263"/>
      <c r="AJ57" s="39"/>
      <c r="AK57" s="39">
        <v>18</v>
      </c>
      <c r="AL57" s="88" t="s">
        <v>978</v>
      </c>
      <c r="AM57" s="39" t="s">
        <v>601</v>
      </c>
      <c r="AN57" s="88"/>
      <c r="AO57" s="300"/>
      <c r="AP57" s="39"/>
      <c r="AQ57" s="39"/>
      <c r="AR57" s="39"/>
    </row>
    <row r="58" spans="1:44" ht="12.75" customHeight="1" x14ac:dyDescent="0.25">
      <c r="A58" s="39" t="s">
        <v>979</v>
      </c>
      <c r="C58" s="88">
        <v>1</v>
      </c>
      <c r="D58" s="88" t="s">
        <v>20</v>
      </c>
      <c r="E58" s="327" t="e">
        <f>SUM(#REF!)</f>
        <v>#REF!</v>
      </c>
      <c r="F58" s="88" t="s">
        <v>960</v>
      </c>
      <c r="G58" s="296" t="e">
        <f t="shared" si="33"/>
        <v>#REF!</v>
      </c>
      <c r="J58" s="340" t="e">
        <f>#REF!*1000</f>
        <v>#REF!</v>
      </c>
      <c r="K58" s="339" t="e">
        <f t="shared" si="32"/>
        <v>#REF!</v>
      </c>
      <c r="L58" s="39"/>
      <c r="M58" s="39"/>
      <c r="N58" s="88"/>
      <c r="O58" s="39"/>
      <c r="Q58" s="88"/>
      <c r="R58" s="39"/>
      <c r="S58" s="39"/>
      <c r="T58" s="39"/>
      <c r="V58" s="39"/>
      <c r="W58" s="39"/>
      <c r="Y58" s="39"/>
      <c r="Z58" s="39"/>
      <c r="AA58" s="39"/>
      <c r="AB58" s="39"/>
      <c r="AC58" s="39"/>
      <c r="AD58" s="39"/>
      <c r="AE58" s="39"/>
      <c r="AF58" s="39"/>
      <c r="AH58" s="39"/>
      <c r="AI58" s="263"/>
      <c r="AJ58" s="39"/>
      <c r="AK58" s="39">
        <v>18</v>
      </c>
      <c r="AL58" s="88" t="s">
        <v>978</v>
      </c>
      <c r="AM58" s="39" t="s">
        <v>601</v>
      </c>
      <c r="AN58" s="88"/>
      <c r="AO58" s="300"/>
      <c r="AP58" s="39"/>
      <c r="AQ58" s="39"/>
      <c r="AR58" s="39"/>
    </row>
    <row r="59" spans="1:44" ht="12.75" customHeight="1" x14ac:dyDescent="0.25">
      <c r="A59" s="39" t="s">
        <v>980</v>
      </c>
      <c r="C59" s="88">
        <v>1</v>
      </c>
      <c r="D59" s="88" t="s">
        <v>20</v>
      </c>
      <c r="E59" s="327" t="e">
        <f>SUM(#REF!)</f>
        <v>#REF!</v>
      </c>
      <c r="F59" s="88" t="s">
        <v>960</v>
      </c>
      <c r="G59" s="296" t="e">
        <f t="shared" si="33"/>
        <v>#REF!</v>
      </c>
      <c r="J59" s="340" t="e">
        <f>#REF!*1000</f>
        <v>#REF!</v>
      </c>
      <c r="K59" s="339" t="e">
        <f t="shared" si="32"/>
        <v>#REF!</v>
      </c>
      <c r="L59" s="39"/>
      <c r="M59" s="39"/>
      <c r="N59" s="88"/>
      <c r="O59" s="39"/>
      <c r="Q59" s="88"/>
      <c r="R59" s="39"/>
      <c r="S59" s="39"/>
      <c r="T59" s="39"/>
      <c r="V59" s="39"/>
      <c r="W59" s="39"/>
      <c r="Y59" s="39"/>
      <c r="Z59" s="39"/>
      <c r="AA59" s="39"/>
      <c r="AB59" s="39"/>
      <c r="AC59" s="39"/>
      <c r="AD59" s="39"/>
      <c r="AE59" s="39"/>
      <c r="AF59" s="39"/>
      <c r="AH59" s="39"/>
      <c r="AI59" s="263"/>
      <c r="AJ59" s="39"/>
      <c r="AK59" s="39">
        <v>18</v>
      </c>
      <c r="AL59" s="88" t="s">
        <v>978</v>
      </c>
      <c r="AM59" s="39" t="s">
        <v>601</v>
      </c>
      <c r="AN59" s="88"/>
      <c r="AO59" s="300" t="s">
        <v>964</v>
      </c>
      <c r="AP59" s="39"/>
      <c r="AQ59" s="39"/>
      <c r="AR59" s="39"/>
    </row>
    <row r="60" spans="1:44" ht="12.75" customHeight="1" x14ac:dyDescent="0.25">
      <c r="A60" s="39" t="s">
        <v>981</v>
      </c>
      <c r="C60" s="88">
        <v>1</v>
      </c>
      <c r="D60" s="88" t="s">
        <v>20</v>
      </c>
      <c r="E60" s="327">
        <v>0.05</v>
      </c>
      <c r="F60" s="88" t="s">
        <v>960</v>
      </c>
      <c r="G60" s="296">
        <f t="shared" si="33"/>
        <v>0.05</v>
      </c>
      <c r="J60" s="340" t="e">
        <f>#REF!*1000</f>
        <v>#REF!</v>
      </c>
      <c r="K60" s="339" t="e">
        <f t="shared" si="32"/>
        <v>#REF!</v>
      </c>
      <c r="L60" s="88"/>
      <c r="M60" s="88"/>
      <c r="N60" s="88"/>
      <c r="O60" s="88"/>
      <c r="Q60" s="88"/>
      <c r="R60" s="88"/>
      <c r="S60" s="88"/>
      <c r="T60" s="40"/>
      <c r="V60" s="39"/>
      <c r="W60" s="88"/>
      <c r="Y60" s="88"/>
      <c r="Z60" s="88"/>
      <c r="AA60" s="88"/>
      <c r="AB60" s="88"/>
      <c r="AC60" s="88"/>
      <c r="AD60" s="88"/>
      <c r="AE60" s="88"/>
      <c r="AF60" s="88"/>
      <c r="AH60" s="88"/>
      <c r="AI60" s="339"/>
      <c r="AJ60" s="88"/>
      <c r="AK60" s="39">
        <v>18</v>
      </c>
      <c r="AL60" s="88" t="s">
        <v>978</v>
      </c>
      <c r="AM60" s="39" t="s">
        <v>601</v>
      </c>
      <c r="AN60" s="88"/>
      <c r="AO60" s="300"/>
      <c r="AP60" s="88"/>
      <c r="AQ60" s="88"/>
      <c r="AR60" s="88"/>
    </row>
    <row r="61" spans="1:44" ht="12.75" customHeight="1" x14ac:dyDescent="0.25">
      <c r="A61" s="39" t="s">
        <v>982</v>
      </c>
      <c r="C61" s="88">
        <v>1</v>
      </c>
      <c r="D61" s="88" t="s">
        <v>20</v>
      </c>
      <c r="E61" s="327" t="e">
        <f>SUM(#REF!)</f>
        <v>#REF!</v>
      </c>
      <c r="F61" s="88" t="s">
        <v>960</v>
      </c>
      <c r="G61" s="296" t="e">
        <f t="shared" si="33"/>
        <v>#REF!</v>
      </c>
      <c r="J61" s="340" t="e">
        <f>#REF!*1000</f>
        <v>#REF!</v>
      </c>
      <c r="K61" s="339" t="e">
        <f t="shared" si="32"/>
        <v>#REF!</v>
      </c>
      <c r="L61" s="88"/>
      <c r="M61" s="88"/>
      <c r="N61" s="88"/>
      <c r="O61" s="88"/>
      <c r="Q61" s="88"/>
      <c r="R61" s="88"/>
      <c r="S61" s="88"/>
      <c r="T61" s="40"/>
      <c r="V61" s="39"/>
      <c r="W61" s="88"/>
      <c r="Y61" s="88"/>
      <c r="Z61" s="88"/>
      <c r="AA61" s="88"/>
      <c r="AB61" s="88"/>
      <c r="AC61" s="88"/>
      <c r="AD61" s="88"/>
      <c r="AE61" s="88"/>
      <c r="AF61" s="88"/>
      <c r="AH61" s="88"/>
      <c r="AI61" s="339"/>
      <c r="AJ61" s="88"/>
      <c r="AK61" s="39">
        <v>18</v>
      </c>
      <c r="AL61" s="88" t="s">
        <v>978</v>
      </c>
      <c r="AM61" s="39" t="s">
        <v>601</v>
      </c>
      <c r="AN61" s="88"/>
      <c r="AO61" s="300" t="s">
        <v>964</v>
      </c>
      <c r="AP61" s="88"/>
      <c r="AQ61" s="88"/>
      <c r="AR61" s="88"/>
    </row>
    <row r="62" spans="1:44" ht="12.75" customHeight="1" x14ac:dyDescent="0.25">
      <c r="A62" s="39" t="s">
        <v>983</v>
      </c>
      <c r="C62" s="88">
        <v>1</v>
      </c>
      <c r="D62" s="88" t="s">
        <v>20</v>
      </c>
      <c r="E62" s="327" t="e">
        <f>SUM(#REF!)</f>
        <v>#REF!</v>
      </c>
      <c r="F62" s="88" t="s">
        <v>960</v>
      </c>
      <c r="G62" s="296" t="e">
        <f t="shared" si="33"/>
        <v>#REF!</v>
      </c>
      <c r="J62" s="340" t="e">
        <f>#REF!*1000</f>
        <v>#REF!</v>
      </c>
      <c r="K62" s="339" t="e">
        <f t="shared" si="32"/>
        <v>#REF!</v>
      </c>
      <c r="L62" s="88"/>
      <c r="M62" s="88"/>
      <c r="N62" s="88"/>
      <c r="O62" s="88"/>
      <c r="Q62" s="88"/>
      <c r="R62" s="88"/>
      <c r="S62" s="88"/>
      <c r="T62" s="40"/>
      <c r="V62" s="39"/>
      <c r="W62" s="88"/>
      <c r="Y62" s="88"/>
      <c r="Z62" s="88"/>
      <c r="AA62" s="88"/>
      <c r="AB62" s="88"/>
      <c r="AC62" s="88"/>
      <c r="AD62" s="88"/>
      <c r="AE62" s="88"/>
      <c r="AF62" s="88"/>
      <c r="AH62" s="88"/>
      <c r="AI62" s="339"/>
      <c r="AJ62" s="88"/>
      <c r="AK62" s="39">
        <v>18</v>
      </c>
      <c r="AL62" s="88" t="s">
        <v>978</v>
      </c>
      <c r="AM62" s="39" t="s">
        <v>601</v>
      </c>
      <c r="AN62" s="88"/>
      <c r="AO62" s="300"/>
      <c r="AP62" s="88"/>
      <c r="AQ62" s="88"/>
      <c r="AR62" s="88"/>
    </row>
    <row r="63" spans="1:44" ht="12.75" customHeight="1" x14ac:dyDescent="0.25">
      <c r="A63" s="39" t="s">
        <v>971</v>
      </c>
      <c r="C63" s="88">
        <v>1</v>
      </c>
      <c r="D63" s="88" t="s">
        <v>20</v>
      </c>
      <c r="E63" s="327">
        <v>2.7</v>
      </c>
      <c r="F63" s="88" t="s">
        <v>960</v>
      </c>
      <c r="G63" s="296">
        <f t="shared" si="33"/>
        <v>2.7</v>
      </c>
      <c r="J63" s="340" t="e">
        <f>#REF!*1000</f>
        <v>#REF!</v>
      </c>
      <c r="K63" s="339" t="e">
        <f t="shared" si="32"/>
        <v>#REF!</v>
      </c>
      <c r="L63" s="88"/>
      <c r="M63" s="88"/>
      <c r="N63" s="88"/>
      <c r="O63" s="88"/>
      <c r="Q63" s="88"/>
      <c r="R63" s="88"/>
      <c r="S63" s="88"/>
      <c r="T63" s="40"/>
      <c r="V63" s="39"/>
      <c r="W63" s="88"/>
      <c r="Y63" s="88"/>
      <c r="Z63" s="88"/>
      <c r="AA63" s="88"/>
      <c r="AB63" s="88"/>
      <c r="AC63" s="88"/>
      <c r="AD63" s="88"/>
      <c r="AE63" s="88"/>
      <c r="AF63" s="88"/>
      <c r="AH63" s="88"/>
      <c r="AI63" s="339"/>
      <c r="AJ63" s="88"/>
      <c r="AK63" s="39">
        <v>18</v>
      </c>
      <c r="AL63" s="88" t="s">
        <v>978</v>
      </c>
      <c r="AM63" s="39" t="s">
        <v>601</v>
      </c>
      <c r="AN63" s="88"/>
      <c r="AO63" s="300"/>
      <c r="AP63" s="88"/>
      <c r="AQ63" s="88"/>
      <c r="AR63" s="88"/>
    </row>
    <row r="64" spans="1:44" ht="12.75" customHeight="1" x14ac:dyDescent="0.25">
      <c r="A64" s="39" t="s">
        <v>984</v>
      </c>
      <c r="C64" s="88">
        <v>1</v>
      </c>
      <c r="D64" s="88" t="s">
        <v>20</v>
      </c>
      <c r="E64" s="327">
        <v>3.55</v>
      </c>
      <c r="F64" s="88" t="s">
        <v>960</v>
      </c>
      <c r="G64" s="296">
        <f t="shared" si="33"/>
        <v>3.55</v>
      </c>
      <c r="J64" s="340" t="e">
        <f>#REF!*1000</f>
        <v>#REF!</v>
      </c>
      <c r="K64" s="339" t="e">
        <f t="shared" si="32"/>
        <v>#REF!</v>
      </c>
      <c r="L64" s="88"/>
      <c r="M64" s="88"/>
      <c r="N64" s="88"/>
      <c r="O64" s="88"/>
      <c r="Q64" s="88"/>
      <c r="R64" s="88"/>
      <c r="S64" s="88"/>
      <c r="T64" s="40"/>
      <c r="V64" s="39"/>
      <c r="W64" s="88"/>
      <c r="Y64" s="88"/>
      <c r="Z64" s="88"/>
      <c r="AA64" s="88"/>
      <c r="AB64" s="88"/>
      <c r="AC64" s="88"/>
      <c r="AD64" s="88"/>
      <c r="AE64" s="88"/>
      <c r="AF64" s="88"/>
      <c r="AH64" s="88"/>
      <c r="AI64" s="339"/>
      <c r="AJ64" s="88"/>
      <c r="AK64" s="39">
        <v>18</v>
      </c>
      <c r="AL64" s="88" t="s">
        <v>978</v>
      </c>
      <c r="AM64" s="39" t="s">
        <v>601</v>
      </c>
      <c r="AN64" s="88"/>
      <c r="AO64" s="300"/>
      <c r="AP64" s="88"/>
      <c r="AQ64" s="88"/>
      <c r="AR64" s="88"/>
    </row>
    <row r="65" spans="1:44" ht="12.75" customHeight="1" x14ac:dyDescent="0.25">
      <c r="A65" s="39" t="s">
        <v>985</v>
      </c>
      <c r="C65" s="88">
        <v>1</v>
      </c>
      <c r="D65" s="88" t="s">
        <v>20</v>
      </c>
      <c r="E65" s="327">
        <v>3.54</v>
      </c>
      <c r="F65" s="88" t="s">
        <v>960</v>
      </c>
      <c r="G65" s="296">
        <f t="shared" si="33"/>
        <v>3.54</v>
      </c>
      <c r="J65" s="340" t="e">
        <f>#REF!*1000</f>
        <v>#REF!</v>
      </c>
      <c r="K65" s="339" t="e">
        <f t="shared" si="32"/>
        <v>#REF!</v>
      </c>
      <c r="L65" s="88"/>
      <c r="M65" s="88"/>
      <c r="N65" s="88"/>
      <c r="O65" s="88"/>
      <c r="Q65" s="88"/>
      <c r="R65" s="88"/>
      <c r="S65" s="88"/>
      <c r="T65" s="40"/>
      <c r="V65" s="39"/>
      <c r="W65" s="88"/>
      <c r="Y65" s="88"/>
      <c r="Z65" s="88"/>
      <c r="AA65" s="88"/>
      <c r="AB65" s="88"/>
      <c r="AC65" s="88"/>
      <c r="AD65" s="88"/>
      <c r="AE65" s="88"/>
      <c r="AF65" s="88"/>
      <c r="AH65" s="88"/>
      <c r="AI65" s="339"/>
      <c r="AJ65" s="88"/>
      <c r="AK65" s="39">
        <v>18</v>
      </c>
      <c r="AL65" s="88" t="s">
        <v>978</v>
      </c>
      <c r="AM65" s="39" t="s">
        <v>601</v>
      </c>
      <c r="AN65" s="88"/>
      <c r="AO65" s="300"/>
      <c r="AP65" s="88"/>
      <c r="AQ65" s="88"/>
      <c r="AR65" s="88"/>
    </row>
    <row r="66" spans="1:44" ht="12.75" customHeight="1" x14ac:dyDescent="0.25">
      <c r="A66" s="39" t="s">
        <v>986</v>
      </c>
      <c r="C66" s="88">
        <v>1</v>
      </c>
      <c r="D66" s="88" t="s">
        <v>20</v>
      </c>
      <c r="E66" s="327">
        <v>8.75</v>
      </c>
      <c r="F66" s="88" t="s">
        <v>960</v>
      </c>
      <c r="G66" s="296">
        <f t="shared" si="33"/>
        <v>8.75</v>
      </c>
      <c r="J66" s="340" t="e">
        <f>#REF!*1000</f>
        <v>#REF!</v>
      </c>
      <c r="K66" s="339" t="e">
        <f t="shared" si="32"/>
        <v>#REF!</v>
      </c>
      <c r="L66" s="88"/>
      <c r="M66" s="88"/>
      <c r="N66" s="88"/>
      <c r="O66" s="88"/>
      <c r="Q66" s="88"/>
      <c r="R66" s="88"/>
      <c r="S66" s="88"/>
      <c r="T66" s="40"/>
      <c r="V66" s="39"/>
      <c r="W66" s="88"/>
      <c r="Y66" s="88"/>
      <c r="Z66" s="88"/>
      <c r="AA66" s="88"/>
      <c r="AB66" s="88"/>
      <c r="AC66" s="88"/>
      <c r="AD66" s="88"/>
      <c r="AE66" s="88"/>
      <c r="AF66" s="88"/>
      <c r="AH66" s="88"/>
      <c r="AI66" s="339"/>
      <c r="AJ66" s="88"/>
      <c r="AK66" s="39"/>
      <c r="AL66" s="88"/>
      <c r="AM66" s="39"/>
      <c r="AN66" s="88"/>
      <c r="AO66" s="300"/>
      <c r="AP66" s="88"/>
      <c r="AQ66" s="88"/>
      <c r="AR66" s="88"/>
    </row>
    <row r="67" spans="1:44" ht="12.75" customHeight="1" x14ac:dyDescent="0.25">
      <c r="A67" s="39" t="s">
        <v>987</v>
      </c>
      <c r="C67" s="88">
        <v>1</v>
      </c>
      <c r="D67" s="88" t="s">
        <v>20</v>
      </c>
      <c r="E67" s="327" t="e">
        <f>SUM(#REF!)</f>
        <v>#REF!</v>
      </c>
      <c r="F67" s="88" t="s">
        <v>960</v>
      </c>
      <c r="G67" s="296" t="e">
        <f t="shared" si="33"/>
        <v>#REF!</v>
      </c>
      <c r="J67" s="340" t="e">
        <f>#REF!*1000</f>
        <v>#REF!</v>
      </c>
      <c r="K67" s="339" t="e">
        <f t="shared" si="32"/>
        <v>#REF!</v>
      </c>
      <c r="L67" s="88"/>
      <c r="M67" s="88"/>
      <c r="N67" s="88"/>
      <c r="O67" s="88"/>
      <c r="Q67" s="88"/>
      <c r="R67" s="88"/>
      <c r="S67" s="88"/>
      <c r="T67" s="40"/>
      <c r="V67" s="39"/>
      <c r="W67" s="88"/>
      <c r="Y67" s="88"/>
      <c r="Z67" s="88"/>
      <c r="AA67" s="88"/>
      <c r="AB67" s="88"/>
      <c r="AC67" s="88"/>
      <c r="AD67" s="88"/>
      <c r="AE67" s="88"/>
      <c r="AF67" s="88"/>
      <c r="AH67" s="88"/>
      <c r="AI67" s="339"/>
      <c r="AJ67" s="88"/>
      <c r="AK67" s="39">
        <v>18</v>
      </c>
      <c r="AL67" s="88" t="s">
        <v>978</v>
      </c>
      <c r="AM67" s="39" t="s">
        <v>601</v>
      </c>
      <c r="AN67" s="88"/>
      <c r="AO67" s="300" t="s">
        <v>964</v>
      </c>
      <c r="AP67" s="88"/>
      <c r="AQ67" s="88"/>
      <c r="AR67" s="88"/>
    </row>
    <row r="68" spans="1:44" ht="12.75" customHeight="1" x14ac:dyDescent="0.25">
      <c r="A68" s="39" t="s">
        <v>988</v>
      </c>
      <c r="C68" s="88">
        <v>1</v>
      </c>
      <c r="D68" s="88" t="s">
        <v>20</v>
      </c>
      <c r="E68" s="327">
        <v>0.12</v>
      </c>
      <c r="F68" s="88" t="s">
        <v>960</v>
      </c>
      <c r="G68" s="296">
        <f t="shared" si="33"/>
        <v>0.12</v>
      </c>
      <c r="J68" s="340" t="e">
        <f>#REF!*1000</f>
        <v>#REF!</v>
      </c>
      <c r="K68" s="339" t="e">
        <f t="shared" si="32"/>
        <v>#REF!</v>
      </c>
      <c r="L68" s="88"/>
      <c r="M68" s="88"/>
      <c r="N68" s="88"/>
      <c r="O68" s="88"/>
      <c r="Q68" s="88"/>
      <c r="R68" s="88"/>
      <c r="S68" s="88"/>
      <c r="T68" s="40"/>
      <c r="V68" s="39"/>
      <c r="W68" s="88"/>
      <c r="Y68" s="88"/>
      <c r="Z68" s="88"/>
      <c r="AA68" s="88"/>
      <c r="AB68" s="88"/>
      <c r="AC68" s="88"/>
      <c r="AD68" s="88"/>
      <c r="AE68" s="88"/>
      <c r="AF68" s="88"/>
      <c r="AH68" s="88"/>
      <c r="AI68" s="339"/>
      <c r="AJ68" s="88"/>
      <c r="AK68" s="39">
        <v>18</v>
      </c>
      <c r="AL68" s="88" t="s">
        <v>978</v>
      </c>
      <c r="AM68" s="39" t="s">
        <v>601</v>
      </c>
      <c r="AN68" s="88"/>
      <c r="AO68" s="300"/>
      <c r="AP68" s="88"/>
      <c r="AQ68" s="88"/>
      <c r="AR68" s="88"/>
    </row>
    <row r="69" spans="1:44" ht="12.75" customHeight="1" x14ac:dyDescent="0.25">
      <c r="A69" s="39" t="s">
        <v>973</v>
      </c>
      <c r="C69" s="88">
        <v>1</v>
      </c>
      <c r="D69" s="88" t="s">
        <v>20</v>
      </c>
      <c r="E69" s="327" t="e">
        <f>SUM(#REF!)</f>
        <v>#REF!</v>
      </c>
      <c r="F69" s="88" t="s">
        <v>960</v>
      </c>
      <c r="G69" s="296" t="e">
        <f t="shared" si="33"/>
        <v>#REF!</v>
      </c>
      <c r="J69" s="340" t="e">
        <f>#REF!*1000</f>
        <v>#REF!</v>
      </c>
      <c r="K69" s="339" t="e">
        <f t="shared" si="32"/>
        <v>#REF!</v>
      </c>
      <c r="L69" s="88"/>
      <c r="M69" s="88"/>
      <c r="N69" s="88"/>
      <c r="O69" s="88"/>
      <c r="Q69" s="88"/>
      <c r="R69" s="88"/>
      <c r="S69" s="88"/>
      <c r="T69" s="40"/>
      <c r="V69" s="39"/>
      <c r="W69" s="88"/>
      <c r="Y69" s="88"/>
      <c r="Z69" s="88"/>
      <c r="AA69" s="88"/>
      <c r="AB69" s="88"/>
      <c r="AC69" s="88"/>
      <c r="AD69" s="88"/>
      <c r="AE69" s="88"/>
      <c r="AF69" s="88"/>
      <c r="AH69" s="88"/>
      <c r="AI69" s="339"/>
      <c r="AJ69" s="88"/>
      <c r="AK69" s="39">
        <v>18</v>
      </c>
      <c r="AL69" s="88" t="s">
        <v>978</v>
      </c>
      <c r="AM69" s="39" t="s">
        <v>601</v>
      </c>
      <c r="AN69" s="88"/>
      <c r="AO69" s="300"/>
      <c r="AP69" s="88"/>
      <c r="AQ69" s="88"/>
      <c r="AR69" s="88"/>
    </row>
    <row r="70" spans="1:44" ht="12.75" customHeight="1" x14ac:dyDescent="0.25">
      <c r="A70" s="39" t="s">
        <v>537</v>
      </c>
      <c r="C70" s="88">
        <v>1</v>
      </c>
      <c r="D70" s="88" t="s">
        <v>20</v>
      </c>
      <c r="E70" s="327" t="e">
        <f>SUM(#REF!)</f>
        <v>#REF!</v>
      </c>
      <c r="F70" s="88" t="s">
        <v>960</v>
      </c>
      <c r="G70" s="296" t="e">
        <f t="shared" si="33"/>
        <v>#REF!</v>
      </c>
      <c r="J70" s="340" t="e">
        <f>#REF!*1000</f>
        <v>#REF!</v>
      </c>
      <c r="K70" s="339" t="e">
        <f t="shared" si="32"/>
        <v>#REF!</v>
      </c>
      <c r="L70" s="88"/>
      <c r="M70" s="88"/>
      <c r="N70" s="88"/>
      <c r="O70" s="88"/>
      <c r="Q70" s="88"/>
      <c r="R70" s="88"/>
      <c r="S70" s="88"/>
      <c r="T70" s="40"/>
      <c r="V70" s="39"/>
      <c r="W70" s="88"/>
      <c r="Y70" s="88"/>
      <c r="Z70" s="88"/>
      <c r="AA70" s="88"/>
      <c r="AB70" s="88"/>
      <c r="AC70" s="88"/>
      <c r="AD70" s="88"/>
      <c r="AE70" s="88"/>
      <c r="AF70" s="88"/>
      <c r="AH70" s="88"/>
      <c r="AI70" s="339"/>
      <c r="AJ70" s="88"/>
      <c r="AK70" s="39">
        <v>18</v>
      </c>
      <c r="AL70" s="88" t="s">
        <v>978</v>
      </c>
      <c r="AM70" s="39" t="s">
        <v>601</v>
      </c>
      <c r="AN70" s="88"/>
      <c r="AO70" s="300"/>
      <c r="AP70" s="88"/>
      <c r="AQ70" s="88"/>
      <c r="AR70" s="88"/>
    </row>
    <row r="71" spans="1:44" ht="12.75" customHeight="1" x14ac:dyDescent="0.25">
      <c r="A71" s="39" t="s">
        <v>989</v>
      </c>
      <c r="C71" s="88">
        <v>1</v>
      </c>
      <c r="D71" s="88" t="s">
        <v>20</v>
      </c>
      <c r="E71" s="327" t="e">
        <f>SUM(#REF!)</f>
        <v>#REF!</v>
      </c>
      <c r="F71" s="88" t="s">
        <v>960</v>
      </c>
      <c r="G71" s="296" t="e">
        <f t="shared" si="33"/>
        <v>#REF!</v>
      </c>
      <c r="J71" s="340" t="e">
        <f>#REF!*1000</f>
        <v>#REF!</v>
      </c>
      <c r="K71" s="339" t="e">
        <f t="shared" si="32"/>
        <v>#REF!</v>
      </c>
      <c r="L71" s="88"/>
      <c r="M71" s="88"/>
      <c r="N71" s="88"/>
      <c r="O71" s="88"/>
      <c r="Q71" s="88"/>
      <c r="R71" s="88"/>
      <c r="S71" s="88"/>
      <c r="T71" s="40"/>
      <c r="V71" s="39"/>
      <c r="W71" s="88"/>
      <c r="Y71" s="88"/>
      <c r="Z71" s="88"/>
      <c r="AA71" s="88"/>
      <c r="AB71" s="88"/>
      <c r="AC71" s="88"/>
      <c r="AD71" s="88"/>
      <c r="AE71" s="88"/>
      <c r="AF71" s="88"/>
      <c r="AH71" s="88"/>
      <c r="AI71" s="339"/>
      <c r="AJ71" s="88"/>
      <c r="AK71" s="39">
        <v>18</v>
      </c>
      <c r="AL71" s="88" t="s">
        <v>978</v>
      </c>
      <c r="AM71" s="39" t="s">
        <v>601</v>
      </c>
      <c r="AN71" s="88"/>
      <c r="AO71" s="300"/>
      <c r="AP71" s="88"/>
      <c r="AQ71" s="88"/>
      <c r="AR71" s="88"/>
    </row>
    <row r="72" spans="1:44" ht="12.75" customHeight="1" x14ac:dyDescent="0.25">
      <c r="A72" s="39" t="s">
        <v>535</v>
      </c>
      <c r="C72" s="88">
        <v>1</v>
      </c>
      <c r="D72" s="88" t="s">
        <v>20</v>
      </c>
      <c r="E72" s="327" t="e">
        <f>SUM(#REF!)</f>
        <v>#REF!</v>
      </c>
      <c r="F72" s="88" t="s">
        <v>960</v>
      </c>
      <c r="G72" s="296" t="e">
        <f t="shared" si="33"/>
        <v>#REF!</v>
      </c>
      <c r="J72" s="340" t="e">
        <f>#REF!*1000</f>
        <v>#REF!</v>
      </c>
      <c r="K72" s="339" t="e">
        <f t="shared" si="32"/>
        <v>#REF!</v>
      </c>
      <c r="L72" s="88"/>
      <c r="M72" s="88"/>
      <c r="N72" s="88"/>
      <c r="O72" s="88"/>
      <c r="Q72" s="88"/>
      <c r="R72" s="88"/>
      <c r="S72" s="88"/>
      <c r="T72" s="40"/>
      <c r="V72" s="39"/>
      <c r="W72" s="88"/>
      <c r="Y72" s="88"/>
      <c r="Z72" s="88"/>
      <c r="AA72" s="88"/>
      <c r="AB72" s="88"/>
      <c r="AC72" s="88"/>
      <c r="AD72" s="88"/>
      <c r="AE72" s="88"/>
      <c r="AF72" s="88"/>
      <c r="AH72" s="88"/>
      <c r="AI72" s="339"/>
      <c r="AJ72" s="88"/>
      <c r="AK72" s="39">
        <v>18</v>
      </c>
      <c r="AL72" s="88" t="s">
        <v>978</v>
      </c>
      <c r="AM72" s="39" t="s">
        <v>601</v>
      </c>
      <c r="AN72" s="88"/>
      <c r="AO72" s="300"/>
      <c r="AP72" s="88"/>
      <c r="AQ72" s="88"/>
      <c r="AR72" s="88"/>
    </row>
    <row r="73" spans="1:44" ht="12.75" customHeight="1" x14ac:dyDescent="0.25">
      <c r="A73" s="39" t="s">
        <v>990</v>
      </c>
      <c r="C73" s="88">
        <v>1</v>
      </c>
      <c r="D73" s="88" t="s">
        <v>20</v>
      </c>
      <c r="E73" s="327" t="e">
        <f>SUM(#REF!)</f>
        <v>#REF!</v>
      </c>
      <c r="F73" s="88" t="s">
        <v>960</v>
      </c>
      <c r="G73" s="296" t="e">
        <f t="shared" si="33"/>
        <v>#REF!</v>
      </c>
      <c r="J73" s="340" t="e">
        <f>#REF!*1000</f>
        <v>#REF!</v>
      </c>
      <c r="K73" s="339" t="e">
        <f t="shared" si="32"/>
        <v>#REF!</v>
      </c>
      <c r="L73" s="88"/>
      <c r="M73" s="88"/>
      <c r="N73" s="88"/>
      <c r="O73" s="88"/>
      <c r="Q73" s="88"/>
      <c r="R73" s="88"/>
      <c r="S73" s="88"/>
      <c r="T73" s="40"/>
      <c r="V73" s="39"/>
      <c r="W73" s="88"/>
      <c r="Y73" s="88"/>
      <c r="Z73" s="88"/>
      <c r="AA73" s="88"/>
      <c r="AB73" s="88"/>
      <c r="AC73" s="88"/>
      <c r="AD73" s="88"/>
      <c r="AE73" s="88"/>
      <c r="AF73" s="88"/>
      <c r="AH73" s="88"/>
      <c r="AI73" s="339"/>
      <c r="AJ73" s="88"/>
      <c r="AK73" s="39">
        <v>18</v>
      </c>
      <c r="AL73" s="88" t="s">
        <v>978</v>
      </c>
      <c r="AM73" s="39" t="s">
        <v>601</v>
      </c>
      <c r="AN73" s="88"/>
      <c r="AO73" s="300"/>
      <c r="AP73" s="88"/>
      <c r="AQ73" s="88"/>
      <c r="AR73" s="88"/>
    </row>
    <row r="74" spans="1:44" ht="12.75" customHeight="1" x14ac:dyDescent="0.25">
      <c r="A74" s="39" t="s">
        <v>991</v>
      </c>
      <c r="C74" s="88">
        <v>1</v>
      </c>
      <c r="D74" s="88" t="s">
        <v>20</v>
      </c>
      <c r="E74" s="327" t="e">
        <f>SUM(#REF!)</f>
        <v>#REF!</v>
      </c>
      <c r="F74" s="88" t="s">
        <v>960</v>
      </c>
      <c r="G74" s="296" t="e">
        <f t="shared" si="33"/>
        <v>#REF!</v>
      </c>
      <c r="J74" s="340" t="e">
        <f>#REF!*1000</f>
        <v>#REF!</v>
      </c>
      <c r="K74" s="339" t="e">
        <f t="shared" si="32"/>
        <v>#REF!</v>
      </c>
      <c r="L74" s="88"/>
      <c r="M74" s="88"/>
      <c r="N74" s="88"/>
      <c r="O74" s="88"/>
      <c r="Q74" s="88"/>
      <c r="R74" s="88"/>
      <c r="S74" s="88"/>
      <c r="T74" s="40"/>
      <c r="V74" s="39"/>
      <c r="W74" s="88"/>
      <c r="Y74" s="88"/>
      <c r="Z74" s="88"/>
      <c r="AA74" s="88"/>
      <c r="AB74" s="88"/>
      <c r="AC74" s="88"/>
      <c r="AD74" s="88"/>
      <c r="AE74" s="88"/>
      <c r="AF74" s="88"/>
      <c r="AH74" s="88"/>
      <c r="AI74" s="339"/>
      <c r="AJ74" s="88"/>
      <c r="AK74" s="39">
        <v>18</v>
      </c>
      <c r="AL74" s="88" t="s">
        <v>978</v>
      </c>
      <c r="AM74" s="39" t="s">
        <v>601</v>
      </c>
      <c r="AN74" s="88"/>
      <c r="AO74" s="300"/>
      <c r="AP74" s="88"/>
      <c r="AQ74" s="88"/>
      <c r="AR74" s="88"/>
    </row>
    <row r="75" spans="1:44" ht="12.75" customHeight="1" x14ac:dyDescent="0.25">
      <c r="A75" s="39" t="s">
        <v>992</v>
      </c>
      <c r="C75" s="88">
        <v>1</v>
      </c>
      <c r="D75" s="88" t="s">
        <v>20</v>
      </c>
      <c r="E75" s="327" t="e">
        <f>SUM(#REF!)</f>
        <v>#REF!</v>
      </c>
      <c r="F75" s="88" t="s">
        <v>960</v>
      </c>
      <c r="G75" s="296" t="e">
        <f t="shared" si="33"/>
        <v>#REF!</v>
      </c>
      <c r="J75" s="340" t="e">
        <f>#REF!*1000</f>
        <v>#REF!</v>
      </c>
      <c r="K75" s="339" t="e">
        <f t="shared" si="32"/>
        <v>#REF!</v>
      </c>
      <c r="L75" s="88"/>
      <c r="M75" s="88"/>
      <c r="N75" s="88"/>
      <c r="O75" s="88"/>
      <c r="Q75" s="88"/>
      <c r="R75" s="88"/>
      <c r="S75" s="88"/>
      <c r="T75" s="40"/>
      <c r="V75" s="39"/>
      <c r="W75" s="88"/>
      <c r="Y75" s="88"/>
      <c r="Z75" s="88"/>
      <c r="AA75" s="88"/>
      <c r="AB75" s="88"/>
      <c r="AC75" s="88"/>
      <c r="AD75" s="88"/>
      <c r="AE75" s="88"/>
      <c r="AF75" s="88"/>
      <c r="AH75" s="88"/>
      <c r="AI75" s="339"/>
      <c r="AJ75" s="88"/>
      <c r="AK75" s="88"/>
      <c r="AL75" s="88"/>
      <c r="AM75" s="39"/>
      <c r="AN75" s="88"/>
      <c r="AO75" s="300"/>
      <c r="AP75" s="88"/>
      <c r="AQ75" s="88"/>
      <c r="AR75" s="88"/>
    </row>
    <row r="76" spans="1:44" ht="12.75" customHeight="1" x14ac:dyDescent="0.25">
      <c r="A76" s="39" t="s">
        <v>993</v>
      </c>
      <c r="C76" s="88">
        <v>1</v>
      </c>
      <c r="D76" s="88" t="s">
        <v>20</v>
      </c>
      <c r="E76" s="327">
        <v>0.7</v>
      </c>
      <c r="F76" s="88" t="s">
        <v>960</v>
      </c>
      <c r="G76" s="296">
        <f t="shared" si="33"/>
        <v>0.7</v>
      </c>
      <c r="J76" s="340" t="e">
        <f>#REF!*1000</f>
        <v>#REF!</v>
      </c>
      <c r="K76" s="339" t="e">
        <f t="shared" si="32"/>
        <v>#REF!</v>
      </c>
      <c r="L76" s="88"/>
      <c r="M76" s="88"/>
      <c r="N76" s="88"/>
      <c r="O76" s="88"/>
      <c r="Q76" s="88"/>
      <c r="R76" s="88"/>
      <c r="S76" s="88"/>
      <c r="T76" s="40"/>
      <c r="V76" s="39"/>
      <c r="W76" s="88"/>
      <c r="Y76" s="88"/>
      <c r="Z76" s="88"/>
      <c r="AA76" s="88"/>
      <c r="AB76" s="88"/>
      <c r="AC76" s="88"/>
      <c r="AD76" s="88"/>
      <c r="AE76" s="88"/>
      <c r="AF76" s="88"/>
      <c r="AH76" s="88"/>
      <c r="AI76" s="339"/>
      <c r="AJ76" s="88"/>
      <c r="AK76" s="88"/>
      <c r="AL76" s="88"/>
      <c r="AM76" s="39"/>
      <c r="AN76" s="88"/>
      <c r="AO76" s="300"/>
      <c r="AP76" s="88"/>
      <c r="AQ76" s="88"/>
      <c r="AR76" s="88"/>
    </row>
    <row r="77" spans="1:44" ht="12.75" customHeight="1" x14ac:dyDescent="0.25">
      <c r="A77" s="39"/>
      <c r="C77" s="88"/>
      <c r="D77" s="88"/>
      <c r="E77" s="40"/>
      <c r="F77" s="88"/>
      <c r="G77" s="296"/>
      <c r="J77" s="337"/>
      <c r="K77" s="339">
        <f t="shared" si="32"/>
        <v>0</v>
      </c>
      <c r="L77" s="88"/>
      <c r="M77" s="88"/>
      <c r="N77" s="88"/>
      <c r="O77" s="88"/>
      <c r="Q77" s="88"/>
      <c r="R77" s="88"/>
      <c r="S77" s="88"/>
      <c r="T77" s="40"/>
      <c r="V77" s="39"/>
      <c r="W77" s="88"/>
      <c r="Y77" s="88"/>
      <c r="Z77" s="88"/>
      <c r="AA77" s="88"/>
      <c r="AB77" s="88"/>
      <c r="AC77" s="88"/>
      <c r="AD77" s="88"/>
      <c r="AE77" s="88"/>
      <c r="AF77" s="88"/>
      <c r="AH77" s="88"/>
      <c r="AI77" s="339"/>
      <c r="AJ77" s="88"/>
      <c r="AK77" s="88"/>
      <c r="AL77" s="88"/>
      <c r="AM77" s="88"/>
      <c r="AN77" s="39"/>
      <c r="AO77" s="300"/>
      <c r="AP77" s="88"/>
      <c r="AQ77" s="88"/>
      <c r="AR77" s="88"/>
    </row>
    <row r="78" spans="1:44" ht="12.75" customHeight="1" x14ac:dyDescent="0.25">
      <c r="A78" s="43" t="s">
        <v>724</v>
      </c>
      <c r="C78" s="88"/>
      <c r="D78" s="88"/>
      <c r="E78" s="327"/>
      <c r="F78" s="88"/>
      <c r="G78" s="296"/>
      <c r="J78" s="337"/>
      <c r="K78" s="339">
        <f t="shared" si="32"/>
        <v>0</v>
      </c>
      <c r="L78" s="88"/>
      <c r="M78" s="88"/>
      <c r="N78" s="88"/>
      <c r="O78" s="88"/>
      <c r="Q78" s="88"/>
      <c r="R78" s="88"/>
      <c r="S78" s="88"/>
      <c r="T78" s="40"/>
      <c r="V78" s="39"/>
      <c r="W78" s="88"/>
      <c r="Y78" s="88"/>
      <c r="Z78" s="88"/>
      <c r="AA78" s="88"/>
      <c r="AB78" s="88"/>
      <c r="AC78" s="88"/>
      <c r="AD78" s="88"/>
      <c r="AE78" s="88"/>
      <c r="AF78" s="88"/>
      <c r="AH78" s="88"/>
      <c r="AI78" s="339"/>
      <c r="AJ78" s="88"/>
      <c r="AK78" s="88"/>
      <c r="AL78" s="88"/>
      <c r="AM78" s="88"/>
      <c r="AN78" s="39"/>
      <c r="AO78" s="300"/>
      <c r="AP78" s="88"/>
      <c r="AQ78" s="88"/>
      <c r="AR78" s="88"/>
    </row>
    <row r="79" spans="1:44" ht="12.75" customHeight="1" x14ac:dyDescent="0.25">
      <c r="A79" s="39" t="s">
        <v>994</v>
      </c>
      <c r="C79" s="88">
        <v>1</v>
      </c>
      <c r="D79" s="88" t="s">
        <v>20</v>
      </c>
      <c r="E79" s="327" t="e">
        <f>SUM(#REF!)/1000</f>
        <v>#REF!</v>
      </c>
      <c r="F79" s="88" t="s">
        <v>960</v>
      </c>
      <c r="G79" s="296" t="e">
        <f t="shared" ref="G79:G86" si="34">(C79*E79)</f>
        <v>#REF!</v>
      </c>
      <c r="J79" s="340" t="e">
        <f>#REF!*1000</f>
        <v>#REF!</v>
      </c>
      <c r="K79" s="339" t="e">
        <f t="shared" si="32"/>
        <v>#REF!</v>
      </c>
      <c r="L79" s="88"/>
      <c r="M79" s="88"/>
      <c r="N79" s="88"/>
      <c r="O79" s="88"/>
      <c r="Q79" s="88"/>
      <c r="R79" s="88"/>
      <c r="S79" s="88"/>
      <c r="T79" s="40"/>
      <c r="V79" s="39"/>
      <c r="W79" s="88"/>
      <c r="Y79" s="88"/>
      <c r="Z79" s="88"/>
      <c r="AA79" s="88"/>
      <c r="AB79" s="88"/>
      <c r="AC79" s="88"/>
      <c r="AD79" s="88"/>
      <c r="AE79" s="88"/>
      <c r="AF79" s="88"/>
      <c r="AH79" s="88"/>
      <c r="AI79" s="339"/>
      <c r="AJ79" s="88"/>
      <c r="AK79" s="88">
        <v>19</v>
      </c>
      <c r="AL79" s="88"/>
      <c r="AM79" s="88" t="s">
        <v>995</v>
      </c>
      <c r="AN79" s="39" t="s">
        <v>996</v>
      </c>
      <c r="AO79" s="300"/>
      <c r="AP79" s="88"/>
      <c r="AQ79" s="88"/>
      <c r="AR79" s="88"/>
    </row>
    <row r="80" spans="1:44" ht="12.75" customHeight="1" x14ac:dyDescent="0.25">
      <c r="A80" s="39" t="s">
        <v>997</v>
      </c>
      <c r="C80" s="88">
        <v>1</v>
      </c>
      <c r="D80" s="88" t="s">
        <v>20</v>
      </c>
      <c r="E80" s="327" t="e">
        <f>SUM(#REF!)/1000</f>
        <v>#REF!</v>
      </c>
      <c r="F80" s="88" t="s">
        <v>960</v>
      </c>
      <c r="G80" s="296" t="e">
        <f t="shared" si="34"/>
        <v>#REF!</v>
      </c>
      <c r="J80" s="340" t="e">
        <f>#REF!*1000</f>
        <v>#REF!</v>
      </c>
      <c r="K80" s="339" t="e">
        <f t="shared" si="32"/>
        <v>#REF!</v>
      </c>
      <c r="L80" s="88"/>
      <c r="M80" s="88"/>
      <c r="N80" s="88"/>
      <c r="O80" s="88"/>
      <c r="Q80" s="88"/>
      <c r="R80" s="88"/>
      <c r="S80" s="88"/>
      <c r="T80" s="40"/>
      <c r="V80" s="39"/>
      <c r="W80" s="88"/>
      <c r="Y80" s="88"/>
      <c r="Z80" s="88"/>
      <c r="AA80" s="88"/>
      <c r="AB80" s="88"/>
      <c r="AC80" s="88"/>
      <c r="AD80" s="88"/>
      <c r="AE80" s="88"/>
      <c r="AF80" s="88"/>
      <c r="AH80" s="88"/>
      <c r="AI80" s="339"/>
      <c r="AJ80" s="88"/>
      <c r="AK80" s="88">
        <v>19</v>
      </c>
      <c r="AL80" s="88"/>
      <c r="AM80" s="88" t="s">
        <v>995</v>
      </c>
      <c r="AN80" s="39" t="s">
        <v>996</v>
      </c>
      <c r="AO80" s="300"/>
      <c r="AP80" s="88"/>
      <c r="AQ80" s="88"/>
      <c r="AR80" s="88"/>
    </row>
    <row r="81" spans="1:44" ht="12.75" customHeight="1" x14ac:dyDescent="0.25">
      <c r="A81" s="39" t="s">
        <v>998</v>
      </c>
      <c r="C81" s="88">
        <v>1</v>
      </c>
      <c r="D81" s="88" t="s">
        <v>20</v>
      </c>
      <c r="E81" s="327" t="e">
        <f>SUM(#REF!)/1000</f>
        <v>#REF!</v>
      </c>
      <c r="F81" s="88" t="s">
        <v>960</v>
      </c>
      <c r="G81" s="296" t="e">
        <f t="shared" si="34"/>
        <v>#REF!</v>
      </c>
      <c r="J81" s="340" t="e">
        <f>#REF!*1000</f>
        <v>#REF!</v>
      </c>
      <c r="K81" s="339" t="e">
        <f t="shared" si="32"/>
        <v>#REF!</v>
      </c>
      <c r="L81" s="88"/>
      <c r="M81" s="88"/>
      <c r="N81" s="88"/>
      <c r="O81" s="88"/>
      <c r="Q81" s="88"/>
      <c r="R81" s="88"/>
      <c r="S81" s="88"/>
      <c r="T81" s="40"/>
      <c r="V81" s="39"/>
      <c r="W81" s="88"/>
      <c r="Y81" s="88"/>
      <c r="Z81" s="88"/>
      <c r="AA81" s="88"/>
      <c r="AB81" s="88"/>
      <c r="AC81" s="88"/>
      <c r="AD81" s="88"/>
      <c r="AE81" s="88"/>
      <c r="AF81" s="88"/>
      <c r="AH81" s="88"/>
      <c r="AI81" s="339"/>
      <c r="AJ81" s="88"/>
      <c r="AK81" s="88">
        <v>19</v>
      </c>
      <c r="AL81" s="88"/>
      <c r="AM81" s="88" t="s">
        <v>995</v>
      </c>
      <c r="AN81" s="39" t="s">
        <v>996</v>
      </c>
      <c r="AO81" s="300"/>
      <c r="AP81" s="88"/>
      <c r="AQ81" s="88"/>
      <c r="AR81" s="88"/>
    </row>
    <row r="82" spans="1:44" ht="12.75" customHeight="1" x14ac:dyDescent="0.25">
      <c r="A82" s="39" t="s">
        <v>999</v>
      </c>
      <c r="C82" s="88">
        <v>1</v>
      </c>
      <c r="D82" s="88" t="s">
        <v>20</v>
      </c>
      <c r="E82" s="327" t="e">
        <f>SUM(#REF!)/1000</f>
        <v>#REF!</v>
      </c>
      <c r="F82" s="88" t="s">
        <v>960</v>
      </c>
      <c r="G82" s="296" t="e">
        <f t="shared" si="34"/>
        <v>#REF!</v>
      </c>
      <c r="J82" s="340" t="e">
        <f>#REF!*1000</f>
        <v>#REF!</v>
      </c>
      <c r="K82" s="339" t="e">
        <f t="shared" si="32"/>
        <v>#REF!</v>
      </c>
      <c r="L82" s="88"/>
      <c r="M82" s="88"/>
      <c r="N82" s="88"/>
      <c r="O82" s="88"/>
      <c r="Q82" s="88"/>
      <c r="R82" s="88"/>
      <c r="S82" s="88"/>
      <c r="T82" s="40"/>
      <c r="V82" s="39"/>
      <c r="W82" s="88"/>
      <c r="Y82" s="88"/>
      <c r="Z82" s="88"/>
      <c r="AA82" s="88"/>
      <c r="AB82" s="88"/>
      <c r="AC82" s="88"/>
      <c r="AD82" s="88"/>
      <c r="AE82" s="88"/>
      <c r="AF82" s="88"/>
      <c r="AH82" s="88"/>
      <c r="AI82" s="339"/>
      <c r="AJ82" s="88"/>
      <c r="AK82" s="88">
        <v>19</v>
      </c>
      <c r="AL82" s="88"/>
      <c r="AM82" s="88" t="s">
        <v>995</v>
      </c>
      <c r="AN82" s="39" t="s">
        <v>996</v>
      </c>
      <c r="AO82" s="300"/>
      <c r="AP82" s="88"/>
      <c r="AQ82" s="88"/>
      <c r="AR82" s="88"/>
    </row>
    <row r="83" spans="1:44" ht="12.75" customHeight="1" x14ac:dyDescent="0.25">
      <c r="A83" s="39" t="s">
        <v>1000</v>
      </c>
      <c r="C83" s="88">
        <v>1</v>
      </c>
      <c r="D83" s="88" t="s">
        <v>20</v>
      </c>
      <c r="E83" s="327" t="e">
        <f>SUM(#REF!)/1000</f>
        <v>#REF!</v>
      </c>
      <c r="F83" s="88" t="s">
        <v>960</v>
      </c>
      <c r="G83" s="296" t="e">
        <f t="shared" si="34"/>
        <v>#REF!</v>
      </c>
      <c r="J83" s="340" t="e">
        <f>#REF!*1000</f>
        <v>#REF!</v>
      </c>
      <c r="K83" s="339" t="e">
        <f t="shared" si="32"/>
        <v>#REF!</v>
      </c>
      <c r="L83" s="88"/>
      <c r="M83" s="88"/>
      <c r="N83" s="88"/>
      <c r="O83" s="88"/>
      <c r="Q83" s="88"/>
      <c r="R83" s="88"/>
      <c r="S83" s="88"/>
      <c r="T83" s="40"/>
      <c r="V83" s="39"/>
      <c r="W83" s="88"/>
      <c r="Y83" s="88"/>
      <c r="Z83" s="88"/>
      <c r="AA83" s="88"/>
      <c r="AB83" s="88"/>
      <c r="AC83" s="88"/>
      <c r="AD83" s="88"/>
      <c r="AE83" s="88"/>
      <c r="AF83" s="88"/>
      <c r="AH83" s="88"/>
      <c r="AI83" s="339"/>
      <c r="AJ83" s="88"/>
      <c r="AK83" s="88">
        <v>19</v>
      </c>
      <c r="AL83" s="88"/>
      <c r="AM83" s="88" t="s">
        <v>995</v>
      </c>
      <c r="AN83" s="39" t="s">
        <v>996</v>
      </c>
      <c r="AO83" s="300"/>
      <c r="AP83" s="88"/>
      <c r="AQ83" s="88"/>
      <c r="AR83" s="88"/>
    </row>
    <row r="84" spans="1:44" ht="12.75" customHeight="1" x14ac:dyDescent="0.25">
      <c r="A84" s="39" t="s">
        <v>1001</v>
      </c>
      <c r="C84" s="88">
        <v>1</v>
      </c>
      <c r="D84" s="88" t="s">
        <v>20</v>
      </c>
      <c r="E84" s="327" t="e">
        <f>SUM(#REF!)/1000</f>
        <v>#REF!</v>
      </c>
      <c r="F84" s="88" t="s">
        <v>960</v>
      </c>
      <c r="G84" s="296" t="e">
        <f t="shared" si="34"/>
        <v>#REF!</v>
      </c>
      <c r="J84" s="340" t="e">
        <f>#REF!*1000</f>
        <v>#REF!</v>
      </c>
      <c r="K84" s="339" t="e">
        <f t="shared" si="32"/>
        <v>#REF!</v>
      </c>
      <c r="L84" s="88"/>
      <c r="M84" s="88"/>
      <c r="N84" s="88"/>
      <c r="O84" s="88"/>
      <c r="Q84" s="88"/>
      <c r="R84" s="88"/>
      <c r="S84" s="88"/>
      <c r="T84" s="40"/>
      <c r="V84" s="88"/>
      <c r="W84" s="88"/>
      <c r="Y84" s="88"/>
      <c r="Z84" s="88"/>
      <c r="AA84" s="88"/>
      <c r="AB84" s="88"/>
      <c r="AC84" s="88"/>
      <c r="AD84" s="88"/>
      <c r="AE84" s="88"/>
      <c r="AF84" s="88"/>
      <c r="AH84" s="325"/>
      <c r="AI84" s="328"/>
      <c r="AJ84" s="40"/>
      <c r="AK84" s="88">
        <v>19</v>
      </c>
      <c r="AL84" s="88"/>
      <c r="AM84" s="88" t="s">
        <v>995</v>
      </c>
      <c r="AN84" s="39" t="s">
        <v>996</v>
      </c>
      <c r="AO84" s="300"/>
      <c r="AP84" s="88"/>
      <c r="AQ84" s="88"/>
      <c r="AR84" s="88"/>
    </row>
    <row r="85" spans="1:44" ht="12.75" customHeight="1" x14ac:dyDescent="0.25">
      <c r="A85" s="39" t="s">
        <v>1002</v>
      </c>
      <c r="C85" s="88">
        <v>1</v>
      </c>
      <c r="D85" s="88" t="s">
        <v>20</v>
      </c>
      <c r="E85" s="327">
        <v>0.126</v>
      </c>
      <c r="F85" s="88" t="s">
        <v>960</v>
      </c>
      <c r="G85" s="296">
        <f t="shared" si="34"/>
        <v>0.126</v>
      </c>
      <c r="J85" s="337"/>
      <c r="K85" s="339">
        <f t="shared" si="32"/>
        <v>0</v>
      </c>
      <c r="L85" s="88"/>
      <c r="M85" s="88"/>
      <c r="N85" s="88"/>
      <c r="O85" s="88"/>
      <c r="Q85" s="88"/>
      <c r="R85" s="88"/>
      <c r="S85" s="88"/>
      <c r="T85" s="40"/>
      <c r="V85" s="88"/>
      <c r="W85" s="88"/>
      <c r="Y85" s="88"/>
      <c r="Z85" s="88"/>
      <c r="AA85" s="88"/>
      <c r="AB85" s="88"/>
      <c r="AC85" s="88"/>
      <c r="AD85" s="88"/>
      <c r="AE85" s="88"/>
      <c r="AF85" s="88"/>
      <c r="AH85" s="325"/>
      <c r="AI85" s="328"/>
      <c r="AJ85" s="40"/>
      <c r="AK85" s="88">
        <v>19</v>
      </c>
      <c r="AL85" s="88"/>
      <c r="AM85" s="88" t="s">
        <v>995</v>
      </c>
      <c r="AN85" s="39" t="s">
        <v>996</v>
      </c>
      <c r="AO85" s="300"/>
      <c r="AP85" s="88"/>
      <c r="AQ85" s="88"/>
      <c r="AR85" s="88"/>
    </row>
    <row r="86" spans="1:44" ht="12.75" customHeight="1" x14ac:dyDescent="0.25">
      <c r="A86" s="39" t="s">
        <v>1003</v>
      </c>
      <c r="C86" s="88">
        <v>1</v>
      </c>
      <c r="D86" s="88" t="s">
        <v>20</v>
      </c>
      <c r="E86" s="327">
        <v>0.11600000000000001</v>
      </c>
      <c r="F86" s="88" t="s">
        <v>960</v>
      </c>
      <c r="G86" s="296">
        <f t="shared" si="34"/>
        <v>0.11600000000000001</v>
      </c>
      <c r="J86" s="337"/>
      <c r="K86" s="88"/>
      <c r="L86" s="88"/>
      <c r="M86" s="88"/>
      <c r="N86" s="88"/>
      <c r="O86" s="88"/>
      <c r="Q86" s="88"/>
      <c r="R86" s="88"/>
      <c r="S86" s="88"/>
      <c r="T86" s="40"/>
      <c r="V86" s="88"/>
      <c r="W86" s="88"/>
      <c r="Y86" s="88"/>
      <c r="Z86" s="88"/>
      <c r="AA86" s="88"/>
      <c r="AB86" s="88"/>
      <c r="AC86" s="88"/>
      <c r="AD86" s="88"/>
      <c r="AE86" s="88"/>
      <c r="AF86" s="88"/>
      <c r="AH86" s="325"/>
      <c r="AI86" s="328"/>
      <c r="AJ86" s="40"/>
      <c r="AK86" s="88">
        <v>19</v>
      </c>
      <c r="AL86" s="88"/>
      <c r="AM86" s="88" t="s">
        <v>995</v>
      </c>
      <c r="AN86" s="39" t="s">
        <v>996</v>
      </c>
      <c r="AO86" s="300"/>
      <c r="AP86" s="88"/>
      <c r="AQ86" s="88"/>
      <c r="AR86" s="88"/>
    </row>
    <row r="87" spans="1:44" ht="12.75" customHeight="1" x14ac:dyDescent="0.2">
      <c r="A87" s="39"/>
      <c r="B87" s="88"/>
      <c r="C87" s="88"/>
      <c r="D87" s="295"/>
      <c r="E87" s="88"/>
      <c r="F87" s="88"/>
      <c r="G87" s="88"/>
      <c r="H87" s="88"/>
      <c r="I87" s="88"/>
      <c r="J87" s="339"/>
      <c r="K87" s="88"/>
      <c r="L87" s="88"/>
      <c r="M87" s="88"/>
      <c r="N87" s="88"/>
      <c r="O87" s="88"/>
      <c r="P87" s="88"/>
      <c r="Q87" s="88"/>
      <c r="R87" s="88"/>
      <c r="S87" s="88"/>
      <c r="T87" s="40"/>
      <c r="U87" s="327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296"/>
      <c r="AH87" s="325"/>
      <c r="AI87" s="328"/>
      <c r="AJ87" s="40"/>
      <c r="AK87" s="88"/>
      <c r="AL87" s="88"/>
      <c r="AM87" s="88"/>
      <c r="AN87" s="39"/>
      <c r="AO87" s="300"/>
      <c r="AP87" s="88"/>
      <c r="AQ87" s="88"/>
      <c r="AR87" s="88"/>
    </row>
    <row r="88" spans="1:44" ht="12.75" customHeight="1" x14ac:dyDescent="0.2">
      <c r="A88" s="39"/>
      <c r="B88" s="88"/>
      <c r="C88" s="88"/>
      <c r="D88" s="295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40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296"/>
      <c r="AH88" s="40"/>
      <c r="AI88" s="338"/>
      <c r="AJ88" s="40"/>
      <c r="AK88" s="40"/>
      <c r="AL88" s="88"/>
      <c r="AM88" s="88"/>
      <c r="AN88" s="88"/>
      <c r="AO88" s="300"/>
      <c r="AP88" s="88"/>
      <c r="AQ88" s="88"/>
      <c r="AR88" s="88"/>
    </row>
    <row r="89" spans="1:44" ht="12.75" customHeight="1" x14ac:dyDescent="0.2">
      <c r="A89" s="40" t="s">
        <v>1004</v>
      </c>
      <c r="B89" s="88"/>
      <c r="C89" s="88"/>
      <c r="D89" s="295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40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296"/>
      <c r="AH89" s="325">
        <f>SUM(AH7:AH84)</f>
        <v>285.64451906843681</v>
      </c>
      <c r="AI89" s="328"/>
      <c r="AJ89" s="40"/>
      <c r="AK89" s="40"/>
      <c r="AL89" s="88"/>
      <c r="AM89" s="88"/>
      <c r="AN89" s="88"/>
      <c r="AO89" s="300"/>
      <c r="AP89" s="88"/>
      <c r="AQ89" s="88"/>
      <c r="AR89" s="88"/>
    </row>
    <row r="90" spans="1:44" ht="12.75" customHeight="1" x14ac:dyDescent="0.2">
      <c r="A90" s="39"/>
      <c r="B90" s="39"/>
      <c r="C90" s="39"/>
      <c r="D90" s="295"/>
      <c r="E90" s="39"/>
      <c r="F90" s="39"/>
      <c r="G90" s="39"/>
      <c r="H90" s="39"/>
      <c r="I90" s="39"/>
      <c r="J90" s="39"/>
      <c r="K90" s="88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175"/>
      <c r="AH90" s="39"/>
      <c r="AI90" s="263"/>
      <c r="AJ90" s="39"/>
      <c r="AK90" s="39"/>
      <c r="AL90" s="39"/>
      <c r="AM90" s="39"/>
      <c r="AN90" s="39"/>
      <c r="AO90" s="72"/>
      <c r="AP90" s="39"/>
      <c r="AQ90" s="39"/>
      <c r="AR90" s="39"/>
    </row>
    <row r="91" spans="1:44" ht="12.75" customHeight="1" x14ac:dyDescent="0.2">
      <c r="A91" s="43" t="s">
        <v>1005</v>
      </c>
      <c r="B91" s="39"/>
      <c r="C91" s="39"/>
      <c r="D91" s="295"/>
      <c r="E91" s="39"/>
      <c r="F91" s="39"/>
      <c r="G91" s="39"/>
      <c r="H91" s="39"/>
      <c r="I91" s="39"/>
      <c r="J91" s="39"/>
      <c r="K91" s="88"/>
      <c r="L91" s="39"/>
      <c r="M91" s="39"/>
      <c r="N91" s="39"/>
      <c r="O91" s="39"/>
      <c r="P91" s="39"/>
      <c r="Q91" s="39"/>
      <c r="R91" s="39"/>
      <c r="S91" s="88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175"/>
      <c r="AH91" s="39"/>
      <c r="AI91" s="263"/>
      <c r="AJ91" s="39"/>
      <c r="AK91" s="39"/>
      <c r="AL91" s="39"/>
      <c r="AM91" s="39"/>
      <c r="AN91" s="39"/>
      <c r="AO91" s="72"/>
      <c r="AP91" s="39"/>
      <c r="AQ91" s="39"/>
      <c r="AR91" s="39"/>
    </row>
    <row r="92" spans="1:44" ht="14.25" customHeight="1" x14ac:dyDescent="0.2">
      <c r="A92" s="39" t="s">
        <v>1006</v>
      </c>
      <c r="B92" s="292"/>
      <c r="C92" s="292"/>
      <c r="D92" s="291"/>
      <c r="E92" s="292"/>
      <c r="F92" s="293"/>
      <c r="G92" s="294"/>
      <c r="H92" s="39"/>
      <c r="I92" s="39"/>
      <c r="J92" s="88"/>
      <c r="K92" s="88"/>
      <c r="L92" s="39"/>
      <c r="M92" s="88"/>
      <c r="N92" s="292"/>
      <c r="O92" s="39"/>
      <c r="P92" s="294"/>
      <c r="Q92" s="294"/>
      <c r="R92" s="294"/>
      <c r="S92" s="88"/>
      <c r="T92" s="88"/>
      <c r="U92" s="88"/>
      <c r="V92" s="175"/>
      <c r="W92" s="88"/>
      <c r="X92" s="88"/>
      <c r="Y92" s="39"/>
      <c r="Z92" s="39"/>
      <c r="AA92" s="295"/>
      <c r="AB92" s="39"/>
      <c r="AC92" s="175"/>
      <c r="AD92" s="88"/>
      <c r="AE92" s="39"/>
      <c r="AF92" s="39"/>
      <c r="AG92" s="296"/>
      <c r="AH92" s="39"/>
      <c r="AI92" s="263"/>
      <c r="AJ92" s="39"/>
      <c r="AK92" s="39"/>
      <c r="AL92" s="39"/>
      <c r="AM92" s="39"/>
      <c r="AN92" s="39"/>
      <c r="AO92" s="72"/>
      <c r="AP92" s="39"/>
      <c r="AQ92" s="39"/>
      <c r="AR92" s="39"/>
    </row>
    <row r="93" spans="1:44" ht="14.25" customHeight="1" x14ac:dyDescent="0.2">
      <c r="A93" s="39" t="s">
        <v>1007</v>
      </c>
      <c r="B93" s="292"/>
      <c r="C93" s="292"/>
      <c r="D93" s="291"/>
      <c r="E93" s="292"/>
      <c r="F93" s="293"/>
      <c r="G93" s="294"/>
      <c r="H93" s="39"/>
      <c r="I93" s="39"/>
      <c r="J93" s="88"/>
      <c r="K93" s="88"/>
      <c r="L93" s="39"/>
      <c r="M93" s="88"/>
      <c r="N93" s="39"/>
      <c r="O93" s="292"/>
      <c r="P93" s="88"/>
      <c r="Q93" s="88"/>
      <c r="R93" s="88"/>
      <c r="S93" s="341"/>
      <c r="T93" s="88"/>
      <c r="U93" s="88"/>
      <c r="V93" s="175"/>
      <c r="W93" s="88"/>
      <c r="X93" s="88"/>
      <c r="Y93" s="39"/>
      <c r="Z93" s="39"/>
      <c r="AA93" s="295"/>
      <c r="AB93" s="39"/>
      <c r="AC93" s="175"/>
      <c r="AD93" s="88"/>
      <c r="AE93" s="39"/>
      <c r="AF93" s="39"/>
      <c r="AG93" s="296"/>
      <c r="AH93" s="39"/>
      <c r="AI93" s="263"/>
      <c r="AJ93" s="39"/>
      <c r="AK93" s="39"/>
      <c r="AL93" s="294"/>
      <c r="AM93" s="294"/>
      <c r="AN93" s="88"/>
      <c r="AO93" s="300"/>
      <c r="AP93" s="88"/>
      <c r="AQ93" s="88"/>
      <c r="AR93" s="88"/>
    </row>
    <row r="94" spans="1:44" ht="14.25" customHeight="1" x14ac:dyDescent="0.2">
      <c r="A94" s="342">
        <v>44256</v>
      </c>
      <c r="B94" s="51"/>
      <c r="C94" s="51"/>
      <c r="D94" s="343"/>
      <c r="E94" s="51"/>
      <c r="F94" s="344"/>
      <c r="G94" s="345"/>
      <c r="H94" s="51"/>
      <c r="I94" s="344"/>
      <c r="J94" s="345"/>
      <c r="K94" s="88"/>
      <c r="L94" s="344"/>
      <c r="M94" s="345"/>
      <c r="N94" s="51"/>
      <c r="O94" s="344"/>
      <c r="P94" s="345"/>
      <c r="Q94" s="345"/>
      <c r="R94" s="341"/>
      <c r="S94" s="345"/>
      <c r="T94" s="341"/>
      <c r="U94" s="341"/>
      <c r="V94" s="341"/>
      <c r="W94" s="206"/>
      <c r="X94" s="341"/>
      <c r="Y94" s="206"/>
      <c r="Z94" s="341"/>
      <c r="AA94" s="346"/>
      <c r="AB94" s="347"/>
      <c r="AC94" s="341"/>
      <c r="AD94" s="348"/>
      <c r="AE94" s="341"/>
      <c r="AF94" s="341"/>
      <c r="AG94" s="349"/>
      <c r="AH94" s="51"/>
      <c r="AI94" s="350"/>
      <c r="AJ94" s="51"/>
      <c r="AK94" s="51"/>
      <c r="AL94" s="341"/>
      <c r="AM94" s="341"/>
      <c r="AN94" s="341"/>
      <c r="AO94" s="351"/>
      <c r="AP94" s="345"/>
      <c r="AQ94" s="345"/>
      <c r="AR94" s="345"/>
    </row>
    <row r="95" spans="1:44" ht="14.25" customHeight="1" x14ac:dyDescent="0.2"/>
    <row r="96" spans="1:44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A2"/>
    <mergeCell ref="E5:G5"/>
    <mergeCell ref="H5:J5"/>
    <mergeCell ref="K5:M5"/>
    <mergeCell ref="N5:P5"/>
  </mergeCells>
  <dataValidations count="1">
    <dataValidation type="list" allowBlank="1" showInputMessage="1" showErrorMessage="1" prompt=" - " sqref="A52" xr:uid="{00000000-0002-0000-0700-000000000000}">
      <formula1>NA()</formula1>
      <formula2>0</formula2>
    </dataValidation>
  </dataValidations>
  <hyperlinks>
    <hyperlink ref="AO8" r:id="rId1" xr:uid="{00000000-0004-0000-0700-000000000000}"/>
  </hyperlink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3CA00"/>
  </sheetPr>
  <dimension ref="A1:AMK989"/>
  <sheetViews>
    <sheetView zoomScaleNormal="100" workbookViewId="0">
      <pane ySplit="4" topLeftCell="A5" activePane="bottomLeft" state="frozen"/>
      <selection pane="bottomLeft" activeCell="E40" sqref="E40"/>
    </sheetView>
  </sheetViews>
  <sheetFormatPr defaultRowHeight="18.75" x14ac:dyDescent="0.55000000000000004"/>
  <cols>
    <col min="1" max="1" width="23" style="100" customWidth="1"/>
    <col min="2" max="2" width="16.42578125" style="100" customWidth="1"/>
    <col min="3" max="3" width="10.42578125" style="100" customWidth="1"/>
    <col min="4" max="4" width="13.85546875" style="100" customWidth="1"/>
    <col min="5" max="5" width="14.7109375" style="100" customWidth="1"/>
    <col min="6" max="6" width="16.140625" style="100" customWidth="1"/>
    <col min="7" max="7" width="17.140625" style="100" customWidth="1"/>
    <col min="8" max="8" width="39.28515625" style="100" customWidth="1"/>
    <col min="9" max="9" width="10.42578125" style="100" customWidth="1"/>
    <col min="10" max="10" width="30.85546875" style="100" customWidth="1"/>
    <col min="11" max="11" width="29.7109375" style="100" customWidth="1"/>
    <col min="12" max="1001" width="14.42578125" style="100" customWidth="1"/>
    <col min="1002" max="1025" width="11.42578125" style="100"/>
  </cols>
  <sheetData>
    <row r="1" spans="1:11" ht="17.25" customHeight="1" x14ac:dyDescent="0.55000000000000004">
      <c r="A1" s="7" t="s">
        <v>1008</v>
      </c>
      <c r="B1" s="38" t="s">
        <v>1009</v>
      </c>
      <c r="D1" s="43"/>
      <c r="E1" s="43"/>
      <c r="F1" s="43"/>
      <c r="G1" s="352"/>
      <c r="H1" s="39"/>
      <c r="I1" s="39"/>
      <c r="J1" s="39"/>
      <c r="K1" s="39"/>
    </row>
    <row r="2" spans="1:11" ht="17.25" customHeight="1" x14ac:dyDescent="0.55000000000000004">
      <c r="A2" s="7"/>
      <c r="B2" s="43"/>
      <c r="C2" s="43"/>
      <c r="D2" s="43"/>
      <c r="E2" s="43"/>
      <c r="F2" s="43"/>
      <c r="G2" s="352"/>
      <c r="H2" s="39"/>
      <c r="I2" s="39"/>
      <c r="J2" s="39"/>
      <c r="K2" s="39"/>
    </row>
    <row r="3" spans="1:11" ht="12.75" customHeight="1" x14ac:dyDescent="0.55000000000000004">
      <c r="A3" s="43"/>
      <c r="B3" s="43"/>
      <c r="D3" s="353" t="s">
        <v>1010</v>
      </c>
      <c r="E3" s="353" t="s">
        <v>1011</v>
      </c>
      <c r="F3" s="353" t="s">
        <v>1012</v>
      </c>
      <c r="G3" s="353" t="s">
        <v>1013</v>
      </c>
      <c r="H3" s="39"/>
      <c r="I3" s="39"/>
      <c r="J3" s="39"/>
      <c r="K3" s="39"/>
    </row>
    <row r="4" spans="1:11" ht="41.25" customHeight="1" x14ac:dyDescent="0.55000000000000004">
      <c r="A4" s="230" t="s">
        <v>47</v>
      </c>
      <c r="B4" s="230" t="s">
        <v>48</v>
      </c>
      <c r="C4" s="230" t="s">
        <v>80</v>
      </c>
      <c r="D4" s="230" t="s">
        <v>1014</v>
      </c>
      <c r="E4" s="230" t="s">
        <v>1014</v>
      </c>
      <c r="F4" s="230" t="s">
        <v>1014</v>
      </c>
      <c r="G4" s="179" t="s">
        <v>1014</v>
      </c>
      <c r="H4" s="230" t="s">
        <v>50</v>
      </c>
      <c r="I4" s="230" t="s">
        <v>82</v>
      </c>
      <c r="J4" s="230" t="s">
        <v>1015</v>
      </c>
      <c r="K4" s="230" t="s">
        <v>83</v>
      </c>
    </row>
    <row r="5" spans="1:11" ht="12.75" customHeight="1" x14ac:dyDescent="0.55000000000000004">
      <c r="A5" s="81" t="s">
        <v>252</v>
      </c>
      <c r="B5" s="81"/>
      <c r="C5" s="39" t="s">
        <v>20</v>
      </c>
      <c r="D5" s="453"/>
      <c r="E5" s="141"/>
      <c r="F5" s="355"/>
      <c r="G5" s="356"/>
      <c r="H5" s="259" t="s">
        <v>1016</v>
      </c>
      <c r="I5" s="259"/>
      <c r="J5" s="259"/>
      <c r="K5" s="259"/>
    </row>
    <row r="6" spans="1:11" ht="12.75" customHeight="1" x14ac:dyDescent="0.55000000000000004">
      <c r="A6" s="81" t="s">
        <v>1017</v>
      </c>
      <c r="B6" s="81" t="s">
        <v>1018</v>
      </c>
      <c r="C6" s="39" t="s">
        <v>20</v>
      </c>
      <c r="D6" s="453"/>
      <c r="E6" s="142"/>
      <c r="F6" s="355"/>
      <c r="G6" s="356"/>
      <c r="H6" s="259" t="s">
        <v>1019</v>
      </c>
      <c r="I6" s="259"/>
      <c r="J6" s="259"/>
      <c r="K6" s="259"/>
    </row>
    <row r="7" spans="1:11" ht="12.75" customHeight="1" x14ac:dyDescent="0.55000000000000004">
      <c r="A7" s="81"/>
      <c r="B7" s="81" t="s">
        <v>1020</v>
      </c>
      <c r="C7" s="39" t="s">
        <v>20</v>
      </c>
      <c r="D7" s="453"/>
      <c r="E7" s="142"/>
      <c r="F7" s="355"/>
      <c r="G7" s="356"/>
      <c r="H7" s="357"/>
      <c r="I7" s="358">
        <v>1</v>
      </c>
      <c r="J7" s="358" t="s">
        <v>1021</v>
      </c>
      <c r="K7" s="359" t="s">
        <v>1022</v>
      </c>
    </row>
    <row r="8" spans="1:11" ht="12.75" customHeight="1" x14ac:dyDescent="0.55000000000000004">
      <c r="A8" s="81" t="s">
        <v>1023</v>
      </c>
      <c r="B8" s="81"/>
      <c r="C8" s="39" t="s">
        <v>20</v>
      </c>
      <c r="D8" s="453"/>
      <c r="E8" s="142"/>
      <c r="F8" s="355"/>
      <c r="G8" s="356"/>
      <c r="H8" s="357"/>
      <c r="I8" s="358">
        <v>33</v>
      </c>
      <c r="J8" s="358" t="s">
        <v>1011</v>
      </c>
      <c r="K8" s="360" t="s">
        <v>1024</v>
      </c>
    </row>
    <row r="9" spans="1:11" ht="12.75" customHeight="1" x14ac:dyDescent="0.55000000000000004">
      <c r="A9" s="81" t="s">
        <v>1025</v>
      </c>
      <c r="B9" s="81"/>
      <c r="C9" s="39" t="s">
        <v>115</v>
      </c>
      <c r="D9" s="361"/>
      <c r="E9" s="142"/>
      <c r="F9" s="355"/>
      <c r="G9" s="356"/>
      <c r="H9" s="357"/>
      <c r="I9" s="358">
        <v>41</v>
      </c>
      <c r="J9" s="358" t="s">
        <v>1013</v>
      </c>
      <c r="K9" s="259" t="s">
        <v>1026</v>
      </c>
    </row>
    <row r="10" spans="1:11" ht="12.75" customHeight="1" x14ac:dyDescent="0.55000000000000004">
      <c r="A10" s="81" t="s">
        <v>418</v>
      </c>
      <c r="B10" s="81"/>
      <c r="C10" s="39" t="s">
        <v>20</v>
      </c>
      <c r="D10" s="361"/>
      <c r="E10" s="142"/>
      <c r="F10" s="355"/>
      <c r="G10" s="356"/>
      <c r="H10" s="357"/>
      <c r="I10" s="359" t="s">
        <v>1027</v>
      </c>
      <c r="J10" s="259"/>
      <c r="K10" s="259"/>
    </row>
    <row r="11" spans="1:11" ht="12.75" customHeight="1" x14ac:dyDescent="0.55000000000000004">
      <c r="A11" s="81" t="s">
        <v>1028</v>
      </c>
      <c r="B11" s="81" t="s">
        <v>1029</v>
      </c>
      <c r="C11" s="39" t="s">
        <v>20</v>
      </c>
      <c r="D11" s="141"/>
      <c r="E11" s="142"/>
      <c r="F11" s="355"/>
      <c r="G11" s="356"/>
      <c r="H11" s="357"/>
      <c r="I11" s="362"/>
      <c r="J11" s="362"/>
      <c r="K11" s="362"/>
    </row>
    <row r="12" spans="1:11" ht="12.75" customHeight="1" x14ac:dyDescent="0.55000000000000004">
      <c r="A12" s="81"/>
      <c r="B12" s="81" t="s">
        <v>1030</v>
      </c>
      <c r="C12" s="39" t="s">
        <v>20</v>
      </c>
      <c r="D12" s="142"/>
      <c r="E12" s="142"/>
      <c r="F12" s="355"/>
      <c r="G12" s="356"/>
      <c r="H12" s="72"/>
      <c r="I12" s="39"/>
      <c r="J12" s="39"/>
      <c r="K12" s="39"/>
    </row>
    <row r="13" spans="1:11" ht="12.75" customHeight="1" x14ac:dyDescent="0.55000000000000004">
      <c r="A13" s="81" t="s">
        <v>294</v>
      </c>
      <c r="B13" s="81"/>
      <c r="C13" s="39" t="s">
        <v>20</v>
      </c>
      <c r="D13" s="142"/>
      <c r="E13" s="142"/>
      <c r="F13" s="355"/>
      <c r="G13" s="356"/>
      <c r="H13" s="72"/>
      <c r="I13" s="39"/>
      <c r="J13" s="39"/>
      <c r="K13" s="39"/>
    </row>
    <row r="14" spans="1:11" ht="12.75" customHeight="1" x14ac:dyDescent="0.55000000000000004">
      <c r="A14" s="81" t="s">
        <v>493</v>
      </c>
      <c r="B14" s="81" t="s">
        <v>1031</v>
      </c>
      <c r="C14" s="39" t="s">
        <v>20</v>
      </c>
      <c r="D14" s="142"/>
      <c r="E14" s="142"/>
      <c r="F14" s="355"/>
      <c r="G14" s="356"/>
      <c r="H14" s="72"/>
      <c r="I14" s="39"/>
      <c r="J14" s="39"/>
      <c r="K14" s="39"/>
    </row>
    <row r="15" spans="1:11" ht="12.75" customHeight="1" x14ac:dyDescent="0.55000000000000004">
      <c r="A15" s="81" t="s">
        <v>374</v>
      </c>
      <c r="B15" s="81" t="s">
        <v>1031</v>
      </c>
      <c r="C15" s="39" t="s">
        <v>20</v>
      </c>
      <c r="D15" s="142"/>
      <c r="E15" s="142"/>
      <c r="F15" s="355"/>
      <c r="G15" s="356"/>
      <c r="H15" s="72"/>
      <c r="I15" s="39"/>
      <c r="J15" s="39"/>
      <c r="K15" s="39"/>
    </row>
    <row r="16" spans="1:11" ht="12.75" customHeight="1" x14ac:dyDescent="0.55000000000000004">
      <c r="A16" s="81"/>
      <c r="B16" s="81" t="s">
        <v>283</v>
      </c>
      <c r="C16" s="39" t="s">
        <v>20</v>
      </c>
      <c r="D16" s="142"/>
      <c r="E16" s="142"/>
      <c r="F16" s="355"/>
      <c r="G16" s="356"/>
      <c r="H16" s="72"/>
      <c r="I16" s="39"/>
      <c r="J16" s="39"/>
      <c r="K16" s="39"/>
    </row>
    <row r="17" spans="1:11" ht="12.75" customHeight="1" x14ac:dyDescent="0.55000000000000004">
      <c r="A17" s="81"/>
      <c r="B17" s="81" t="s">
        <v>293</v>
      </c>
      <c r="C17" s="39" t="s">
        <v>20</v>
      </c>
      <c r="D17" s="142"/>
      <c r="E17" s="142"/>
      <c r="F17" s="355"/>
      <c r="G17" s="356"/>
      <c r="H17" s="72"/>
      <c r="I17" s="39"/>
      <c r="J17" s="39"/>
      <c r="K17" s="39"/>
    </row>
    <row r="18" spans="1:11" ht="12.75" customHeight="1" x14ac:dyDescent="0.55000000000000004">
      <c r="A18" s="81" t="s">
        <v>1032</v>
      </c>
      <c r="B18" s="81" t="s">
        <v>99</v>
      </c>
      <c r="C18" s="39" t="s">
        <v>20</v>
      </c>
      <c r="D18" s="142"/>
      <c r="E18" s="142"/>
      <c r="F18" s="355"/>
      <c r="G18" s="356"/>
      <c r="H18" s="72"/>
      <c r="I18" s="39"/>
      <c r="J18" s="39"/>
      <c r="K18" s="39"/>
    </row>
    <row r="19" spans="1:11" ht="12.75" customHeight="1" x14ac:dyDescent="0.55000000000000004">
      <c r="A19" s="81"/>
      <c r="B19" s="81" t="s">
        <v>389</v>
      </c>
      <c r="C19" s="39" t="s">
        <v>20</v>
      </c>
      <c r="D19" s="142"/>
      <c r="E19" s="142"/>
      <c r="F19" s="355"/>
      <c r="G19" s="356"/>
      <c r="H19" s="72"/>
      <c r="I19" s="39"/>
      <c r="J19" s="39"/>
      <c r="K19" s="39"/>
    </row>
    <row r="20" spans="1:11" ht="12.75" customHeight="1" x14ac:dyDescent="0.55000000000000004">
      <c r="A20" s="81"/>
      <c r="B20" s="81" t="s">
        <v>1033</v>
      </c>
      <c r="C20" s="39" t="s">
        <v>20</v>
      </c>
      <c r="D20" s="142"/>
      <c r="E20" s="142"/>
      <c r="F20" s="355"/>
      <c r="G20" s="356"/>
      <c r="H20" s="72"/>
      <c r="I20" s="39"/>
      <c r="J20" s="39"/>
      <c r="K20" s="39"/>
    </row>
    <row r="21" spans="1:11" ht="12.75" customHeight="1" x14ac:dyDescent="0.55000000000000004">
      <c r="A21" s="81"/>
      <c r="B21" s="81" t="s">
        <v>1034</v>
      </c>
      <c r="C21" s="39" t="s">
        <v>20</v>
      </c>
      <c r="D21" s="142"/>
      <c r="E21" s="142"/>
      <c r="F21" s="355"/>
      <c r="G21" s="356"/>
      <c r="H21" s="72"/>
      <c r="I21" s="39"/>
      <c r="J21" s="39"/>
      <c r="K21" s="39"/>
    </row>
    <row r="22" spans="1:11" ht="12.75" customHeight="1" x14ac:dyDescent="0.55000000000000004">
      <c r="A22" s="81"/>
      <c r="B22" s="81" t="s">
        <v>1035</v>
      </c>
      <c r="C22" s="39" t="s">
        <v>20</v>
      </c>
      <c r="D22" s="142"/>
      <c r="E22" s="142"/>
      <c r="F22" s="355"/>
      <c r="G22" s="356"/>
      <c r="H22" s="72"/>
      <c r="I22" s="39"/>
      <c r="J22" s="39"/>
      <c r="K22" s="39"/>
    </row>
    <row r="23" spans="1:11" ht="12.75" customHeight="1" x14ac:dyDescent="0.55000000000000004">
      <c r="A23" s="81"/>
      <c r="B23" s="81" t="s">
        <v>1036</v>
      </c>
      <c r="C23" s="39" t="s">
        <v>20</v>
      </c>
      <c r="D23" s="142"/>
      <c r="E23" s="143"/>
      <c r="F23" s="355"/>
      <c r="G23" s="356"/>
      <c r="H23" s="72"/>
      <c r="I23" s="39"/>
      <c r="J23" s="39"/>
      <c r="K23" s="39"/>
    </row>
    <row r="24" spans="1:11" ht="12.75" customHeight="1" x14ac:dyDescent="0.55000000000000004">
      <c r="A24" s="81" t="s">
        <v>1037</v>
      </c>
      <c r="B24" s="81"/>
      <c r="C24" s="39" t="s">
        <v>20</v>
      </c>
      <c r="D24" s="142"/>
      <c r="E24" s="355"/>
      <c r="F24" s="141"/>
      <c r="G24" s="354"/>
      <c r="H24" s="72"/>
      <c r="I24" s="39"/>
      <c r="J24" s="39"/>
      <c r="K24" s="39"/>
    </row>
    <row r="25" spans="1:11" ht="12.75" customHeight="1" x14ac:dyDescent="0.55000000000000004">
      <c r="A25" s="81" t="s">
        <v>1038</v>
      </c>
      <c r="B25" s="81" t="s">
        <v>1039</v>
      </c>
      <c r="C25" s="39" t="s">
        <v>20</v>
      </c>
      <c r="D25" s="142"/>
      <c r="E25" s="355"/>
      <c r="F25" s="142"/>
      <c r="G25" s="356"/>
      <c r="H25" s="72"/>
      <c r="I25" s="39"/>
      <c r="J25" s="39"/>
      <c r="K25" s="39"/>
    </row>
    <row r="26" spans="1:11" ht="12.75" customHeight="1" x14ac:dyDescent="0.55000000000000004">
      <c r="A26" s="81"/>
      <c r="B26" s="81" t="s">
        <v>1040</v>
      </c>
      <c r="C26" s="39" t="s">
        <v>20</v>
      </c>
      <c r="D26" s="142"/>
      <c r="E26" s="355"/>
      <c r="F26" s="143"/>
      <c r="G26" s="356"/>
      <c r="H26" s="72"/>
      <c r="I26" s="39"/>
      <c r="J26" s="39"/>
      <c r="K26" s="39"/>
    </row>
    <row r="27" spans="1:11" ht="12.75" customHeight="1" x14ac:dyDescent="0.55000000000000004">
      <c r="A27" s="81" t="s">
        <v>368</v>
      </c>
      <c r="B27" s="81"/>
      <c r="C27" s="39" t="s">
        <v>20</v>
      </c>
      <c r="D27" s="142"/>
      <c r="E27" s="141"/>
      <c r="F27" s="355"/>
      <c r="G27" s="356"/>
      <c r="H27" s="72"/>
      <c r="I27" s="39"/>
      <c r="J27" s="39"/>
      <c r="K27" s="39"/>
    </row>
    <row r="28" spans="1:11" ht="12.75" customHeight="1" x14ac:dyDescent="0.55000000000000004">
      <c r="A28" s="81" t="s">
        <v>370</v>
      </c>
      <c r="B28" s="81"/>
      <c r="C28" s="39" t="s">
        <v>20</v>
      </c>
      <c r="D28" s="142"/>
      <c r="E28" s="142"/>
      <c r="F28" s="355"/>
      <c r="G28" s="356"/>
      <c r="H28" s="39"/>
      <c r="I28" s="39"/>
      <c r="J28" s="39"/>
      <c r="K28" s="39"/>
    </row>
    <row r="29" spans="1:11" ht="12.75" customHeight="1" x14ac:dyDescent="0.55000000000000004">
      <c r="A29" s="81" t="s">
        <v>1041</v>
      </c>
      <c r="B29" s="81"/>
      <c r="C29" s="39" t="s">
        <v>20</v>
      </c>
      <c r="D29" s="143"/>
      <c r="E29" s="142"/>
      <c r="F29" s="355"/>
      <c r="G29" s="356"/>
      <c r="H29" s="39"/>
      <c r="I29" s="39"/>
      <c r="J29" s="39"/>
      <c r="K29" s="39"/>
    </row>
    <row r="30" spans="1:11" ht="12.75" customHeight="1" x14ac:dyDescent="0.55000000000000004">
      <c r="A30" s="81" t="s">
        <v>1042</v>
      </c>
      <c r="B30" s="81"/>
      <c r="C30" s="39" t="s">
        <v>20</v>
      </c>
      <c r="D30" s="355"/>
      <c r="E30" s="142"/>
      <c r="F30" s="355"/>
      <c r="G30" s="356"/>
      <c r="H30" s="39"/>
      <c r="I30" s="39"/>
      <c r="J30" s="39"/>
      <c r="K30" s="39"/>
    </row>
    <row r="31" spans="1:11" ht="12.75" customHeight="1" x14ac:dyDescent="0.55000000000000004">
      <c r="A31" s="81" t="s">
        <v>477</v>
      </c>
      <c r="B31" s="81"/>
      <c r="C31" s="39" t="s">
        <v>20</v>
      </c>
      <c r="D31" s="355"/>
      <c r="E31" s="143"/>
      <c r="F31" s="355"/>
      <c r="G31" s="356"/>
      <c r="H31" s="39"/>
      <c r="I31" s="39"/>
      <c r="J31" s="39"/>
      <c r="K31" s="39"/>
    </row>
    <row r="32" spans="1:11" ht="12.75" customHeight="1" x14ac:dyDescent="0.55000000000000004"/>
    <row r="33" ht="12.75" customHeight="1" x14ac:dyDescent="0.55000000000000004"/>
    <row r="34" ht="12.75" customHeight="1" x14ac:dyDescent="0.55000000000000004"/>
    <row r="35" ht="12.75" customHeight="1" x14ac:dyDescent="0.55000000000000004"/>
    <row r="36" ht="12.75" customHeight="1" x14ac:dyDescent="0.55000000000000004"/>
    <row r="37" ht="12.75" customHeight="1" x14ac:dyDescent="0.55000000000000004"/>
    <row r="38" ht="12.75" customHeight="1" x14ac:dyDescent="0.55000000000000004"/>
    <row r="39" ht="12.75" customHeight="1" x14ac:dyDescent="0.55000000000000004"/>
    <row r="40" ht="12.75" customHeight="1" x14ac:dyDescent="0.55000000000000004"/>
    <row r="41" ht="12.75" customHeight="1" x14ac:dyDescent="0.55000000000000004"/>
    <row r="42" ht="12.75" customHeight="1" x14ac:dyDescent="0.55000000000000004"/>
    <row r="43" ht="12.75" customHeight="1" x14ac:dyDescent="0.55000000000000004"/>
    <row r="44" ht="12.75" customHeight="1" x14ac:dyDescent="0.55000000000000004"/>
    <row r="45" ht="12.75" customHeight="1" x14ac:dyDescent="0.55000000000000004"/>
    <row r="46" ht="12.75" customHeight="1" x14ac:dyDescent="0.55000000000000004"/>
    <row r="47" ht="12.75" customHeight="1" x14ac:dyDescent="0.55000000000000004"/>
    <row r="48" ht="12.75" customHeight="1" x14ac:dyDescent="0.55000000000000004"/>
    <row r="49" ht="12.75" customHeight="1" x14ac:dyDescent="0.55000000000000004"/>
    <row r="50" ht="12.75" customHeight="1" x14ac:dyDescent="0.55000000000000004"/>
    <row r="51" ht="12.75" customHeight="1" x14ac:dyDescent="0.55000000000000004"/>
    <row r="52" ht="12.75" customHeight="1" x14ac:dyDescent="0.55000000000000004"/>
    <row r="53" ht="12.75" customHeight="1" x14ac:dyDescent="0.55000000000000004"/>
    <row r="54" ht="12.75" customHeight="1" x14ac:dyDescent="0.55000000000000004"/>
    <row r="55" ht="12.75" customHeight="1" x14ac:dyDescent="0.55000000000000004"/>
    <row r="56" ht="12.75" customHeight="1" x14ac:dyDescent="0.55000000000000004"/>
    <row r="57" ht="12.75" customHeight="1" x14ac:dyDescent="0.55000000000000004"/>
    <row r="58" ht="12.75" customHeight="1" x14ac:dyDescent="0.55000000000000004"/>
    <row r="59" ht="12.75" customHeight="1" x14ac:dyDescent="0.55000000000000004"/>
    <row r="60" ht="12.75" customHeight="1" x14ac:dyDescent="0.55000000000000004"/>
    <row r="61" ht="12.75" customHeight="1" x14ac:dyDescent="0.55000000000000004"/>
    <row r="62" ht="12.75" customHeight="1" x14ac:dyDescent="0.55000000000000004"/>
    <row r="63" ht="12.75" customHeight="1" x14ac:dyDescent="0.55000000000000004"/>
    <row r="64" ht="12.75" customHeight="1" x14ac:dyDescent="0.55000000000000004"/>
    <row r="65" ht="12.75" customHeight="1" x14ac:dyDescent="0.55000000000000004"/>
    <row r="66" ht="12.75" customHeight="1" x14ac:dyDescent="0.55000000000000004"/>
    <row r="67" ht="12.75" customHeight="1" x14ac:dyDescent="0.55000000000000004"/>
    <row r="68" ht="12.75" customHeight="1" x14ac:dyDescent="0.55000000000000004"/>
    <row r="69" ht="12.75" customHeight="1" x14ac:dyDescent="0.55000000000000004"/>
    <row r="70" ht="12.75" customHeight="1" x14ac:dyDescent="0.55000000000000004"/>
    <row r="71" ht="12.75" customHeight="1" x14ac:dyDescent="0.55000000000000004"/>
    <row r="72" ht="12.75" customHeight="1" x14ac:dyDescent="0.55000000000000004"/>
    <row r="73" ht="12.75" customHeight="1" x14ac:dyDescent="0.55000000000000004"/>
    <row r="74" ht="12.75" customHeight="1" x14ac:dyDescent="0.55000000000000004"/>
    <row r="75" ht="12.75" customHeight="1" x14ac:dyDescent="0.55000000000000004"/>
    <row r="76" ht="12.75" customHeight="1" x14ac:dyDescent="0.55000000000000004"/>
    <row r="77" ht="12.75" customHeight="1" x14ac:dyDescent="0.55000000000000004"/>
    <row r="78" ht="12.75" customHeight="1" x14ac:dyDescent="0.55000000000000004"/>
    <row r="79" ht="12.75" customHeight="1" x14ac:dyDescent="0.55000000000000004"/>
    <row r="80" ht="12.75" customHeight="1" x14ac:dyDescent="0.55000000000000004"/>
    <row r="81" ht="12.75" customHeight="1" x14ac:dyDescent="0.55000000000000004"/>
    <row r="82" ht="12.75" customHeight="1" x14ac:dyDescent="0.55000000000000004"/>
    <row r="83" ht="12.75" customHeight="1" x14ac:dyDescent="0.55000000000000004"/>
    <row r="84" ht="12.75" customHeight="1" x14ac:dyDescent="0.55000000000000004"/>
    <row r="85" ht="12.75" customHeight="1" x14ac:dyDescent="0.55000000000000004"/>
    <row r="86" ht="12.75" customHeight="1" x14ac:dyDescent="0.55000000000000004"/>
    <row r="87" ht="12.75" customHeight="1" x14ac:dyDescent="0.55000000000000004"/>
    <row r="88" ht="12.75" customHeight="1" x14ac:dyDescent="0.55000000000000004"/>
    <row r="89" ht="12.75" customHeight="1" x14ac:dyDescent="0.55000000000000004"/>
    <row r="90" ht="12.75" customHeight="1" x14ac:dyDescent="0.55000000000000004"/>
    <row r="91" ht="12.75" customHeight="1" x14ac:dyDescent="0.55000000000000004"/>
    <row r="92" ht="12.75" customHeight="1" x14ac:dyDescent="0.55000000000000004"/>
    <row r="93" ht="12.75" customHeight="1" x14ac:dyDescent="0.55000000000000004"/>
    <row r="94" ht="12.75" customHeight="1" x14ac:dyDescent="0.55000000000000004"/>
    <row r="95" ht="12.75" customHeight="1" x14ac:dyDescent="0.55000000000000004"/>
    <row r="96" ht="12.75" customHeight="1" x14ac:dyDescent="0.55000000000000004"/>
    <row r="97" ht="12.75" customHeight="1" x14ac:dyDescent="0.55000000000000004"/>
    <row r="98" ht="12.75" customHeight="1" x14ac:dyDescent="0.55000000000000004"/>
    <row r="99" ht="12.75" customHeight="1" x14ac:dyDescent="0.55000000000000004"/>
    <row r="100" ht="12.75" customHeight="1" x14ac:dyDescent="0.55000000000000004"/>
    <row r="101" ht="12.75" customHeight="1" x14ac:dyDescent="0.55000000000000004"/>
    <row r="102" ht="12.75" customHeight="1" x14ac:dyDescent="0.55000000000000004"/>
    <row r="103" ht="12.75" customHeight="1" x14ac:dyDescent="0.55000000000000004"/>
    <row r="104" ht="12.75" customHeight="1" x14ac:dyDescent="0.55000000000000004"/>
    <row r="105" ht="12.75" customHeight="1" x14ac:dyDescent="0.55000000000000004"/>
    <row r="106" ht="12.75" customHeight="1" x14ac:dyDescent="0.55000000000000004"/>
    <row r="107" ht="12.75" customHeight="1" x14ac:dyDescent="0.55000000000000004"/>
    <row r="108" ht="12.75" customHeight="1" x14ac:dyDescent="0.55000000000000004"/>
    <row r="109" ht="12.75" customHeight="1" x14ac:dyDescent="0.55000000000000004"/>
    <row r="110" ht="12.75" customHeight="1" x14ac:dyDescent="0.55000000000000004"/>
    <row r="111" ht="12.75" customHeight="1" x14ac:dyDescent="0.55000000000000004"/>
    <row r="112" ht="12.75" customHeight="1" x14ac:dyDescent="0.55000000000000004"/>
    <row r="113" ht="12.75" customHeight="1" x14ac:dyDescent="0.55000000000000004"/>
    <row r="114" ht="12.75" customHeight="1" x14ac:dyDescent="0.55000000000000004"/>
    <row r="115" ht="12.75" customHeight="1" x14ac:dyDescent="0.55000000000000004"/>
    <row r="116" ht="12.75" customHeight="1" x14ac:dyDescent="0.55000000000000004"/>
    <row r="117" ht="12.75" customHeight="1" x14ac:dyDescent="0.55000000000000004"/>
    <row r="118" ht="12.75" customHeight="1" x14ac:dyDescent="0.55000000000000004"/>
    <row r="119" ht="12.75" customHeight="1" x14ac:dyDescent="0.55000000000000004"/>
    <row r="120" ht="12.75" customHeight="1" x14ac:dyDescent="0.55000000000000004"/>
    <row r="121" ht="12.75" customHeight="1" x14ac:dyDescent="0.55000000000000004"/>
    <row r="122" ht="12.75" customHeight="1" x14ac:dyDescent="0.55000000000000004"/>
    <row r="123" ht="12.75" customHeight="1" x14ac:dyDescent="0.55000000000000004"/>
    <row r="124" ht="12.75" customHeight="1" x14ac:dyDescent="0.55000000000000004"/>
    <row r="125" ht="12.75" customHeight="1" x14ac:dyDescent="0.55000000000000004"/>
    <row r="126" ht="12.75" customHeight="1" x14ac:dyDescent="0.55000000000000004"/>
    <row r="127" ht="12.75" customHeight="1" x14ac:dyDescent="0.55000000000000004"/>
    <row r="128" ht="12.75" customHeight="1" x14ac:dyDescent="0.55000000000000004"/>
    <row r="129" ht="12.75" customHeight="1" x14ac:dyDescent="0.55000000000000004"/>
    <row r="130" ht="12.75" customHeight="1" x14ac:dyDescent="0.55000000000000004"/>
    <row r="131" ht="12.75" customHeight="1" x14ac:dyDescent="0.55000000000000004"/>
    <row r="132" ht="12.75" customHeight="1" x14ac:dyDescent="0.55000000000000004"/>
    <row r="133" ht="12.75" customHeight="1" x14ac:dyDescent="0.55000000000000004"/>
    <row r="134" ht="12.75" customHeight="1" x14ac:dyDescent="0.55000000000000004"/>
    <row r="135" ht="12.75" customHeight="1" x14ac:dyDescent="0.55000000000000004"/>
    <row r="136" ht="12.75" customHeight="1" x14ac:dyDescent="0.55000000000000004"/>
    <row r="137" ht="12.75" customHeight="1" x14ac:dyDescent="0.55000000000000004"/>
    <row r="138" ht="12.75" customHeight="1" x14ac:dyDescent="0.55000000000000004"/>
    <row r="139" ht="12.75" customHeight="1" x14ac:dyDescent="0.55000000000000004"/>
    <row r="140" ht="12.75" customHeight="1" x14ac:dyDescent="0.55000000000000004"/>
    <row r="141" ht="12.75" customHeight="1" x14ac:dyDescent="0.55000000000000004"/>
    <row r="142" ht="12.75" customHeight="1" x14ac:dyDescent="0.55000000000000004"/>
    <row r="143" ht="12.75" customHeight="1" x14ac:dyDescent="0.55000000000000004"/>
    <row r="144" ht="12.75" customHeight="1" x14ac:dyDescent="0.55000000000000004"/>
    <row r="145" ht="12.75" customHeight="1" x14ac:dyDescent="0.55000000000000004"/>
    <row r="146" ht="12.75" customHeight="1" x14ac:dyDescent="0.55000000000000004"/>
    <row r="147" ht="12.75" customHeight="1" x14ac:dyDescent="0.55000000000000004"/>
    <row r="148" ht="12.75" customHeight="1" x14ac:dyDescent="0.55000000000000004"/>
    <row r="149" ht="12.75" customHeight="1" x14ac:dyDescent="0.55000000000000004"/>
    <row r="150" ht="12.75" customHeight="1" x14ac:dyDescent="0.55000000000000004"/>
    <row r="151" ht="12.75" customHeight="1" x14ac:dyDescent="0.55000000000000004"/>
    <row r="152" ht="12.75" customHeight="1" x14ac:dyDescent="0.55000000000000004"/>
    <row r="153" ht="12.75" customHeight="1" x14ac:dyDescent="0.55000000000000004"/>
    <row r="154" ht="12.75" customHeight="1" x14ac:dyDescent="0.55000000000000004"/>
    <row r="155" ht="12.75" customHeight="1" x14ac:dyDescent="0.55000000000000004"/>
    <row r="156" ht="12.75" customHeight="1" x14ac:dyDescent="0.55000000000000004"/>
    <row r="157" ht="12.75" customHeight="1" x14ac:dyDescent="0.55000000000000004"/>
    <row r="158" ht="12.75" customHeight="1" x14ac:dyDescent="0.55000000000000004"/>
    <row r="159" ht="12.75" customHeight="1" x14ac:dyDescent="0.55000000000000004"/>
    <row r="160" ht="12.75" customHeight="1" x14ac:dyDescent="0.55000000000000004"/>
    <row r="161" ht="12.75" customHeight="1" x14ac:dyDescent="0.55000000000000004"/>
    <row r="162" ht="12.75" customHeight="1" x14ac:dyDescent="0.55000000000000004"/>
    <row r="163" ht="12.75" customHeight="1" x14ac:dyDescent="0.55000000000000004"/>
    <row r="164" ht="12.75" customHeight="1" x14ac:dyDescent="0.55000000000000004"/>
    <row r="165" ht="12.75" customHeight="1" x14ac:dyDescent="0.55000000000000004"/>
    <row r="166" ht="12.75" customHeight="1" x14ac:dyDescent="0.55000000000000004"/>
    <row r="167" ht="12.75" customHeight="1" x14ac:dyDescent="0.55000000000000004"/>
    <row r="168" ht="12.75" customHeight="1" x14ac:dyDescent="0.55000000000000004"/>
    <row r="169" ht="12.75" customHeight="1" x14ac:dyDescent="0.55000000000000004"/>
    <row r="170" ht="12.75" customHeight="1" x14ac:dyDescent="0.55000000000000004"/>
    <row r="171" ht="12.75" customHeight="1" x14ac:dyDescent="0.55000000000000004"/>
    <row r="172" ht="12.75" customHeight="1" x14ac:dyDescent="0.55000000000000004"/>
    <row r="173" ht="12.75" customHeight="1" x14ac:dyDescent="0.55000000000000004"/>
    <row r="174" ht="12.75" customHeight="1" x14ac:dyDescent="0.55000000000000004"/>
    <row r="175" ht="12.75" customHeight="1" x14ac:dyDescent="0.55000000000000004"/>
    <row r="176" ht="12.75" customHeight="1" x14ac:dyDescent="0.55000000000000004"/>
    <row r="177" ht="12.75" customHeight="1" x14ac:dyDescent="0.55000000000000004"/>
    <row r="178" ht="12.75" customHeight="1" x14ac:dyDescent="0.55000000000000004"/>
    <row r="179" ht="12.75" customHeight="1" x14ac:dyDescent="0.55000000000000004"/>
    <row r="180" ht="12.75" customHeight="1" x14ac:dyDescent="0.55000000000000004"/>
    <row r="181" ht="12.75" customHeight="1" x14ac:dyDescent="0.55000000000000004"/>
    <row r="182" ht="12.75" customHeight="1" x14ac:dyDescent="0.55000000000000004"/>
    <row r="183" ht="12.75" customHeight="1" x14ac:dyDescent="0.55000000000000004"/>
    <row r="184" ht="12.75" customHeight="1" x14ac:dyDescent="0.55000000000000004"/>
    <row r="185" ht="12.75" customHeight="1" x14ac:dyDescent="0.55000000000000004"/>
    <row r="186" ht="12.75" customHeight="1" x14ac:dyDescent="0.55000000000000004"/>
    <row r="187" ht="12.75" customHeight="1" x14ac:dyDescent="0.55000000000000004"/>
    <row r="188" ht="12.75" customHeight="1" x14ac:dyDescent="0.55000000000000004"/>
    <row r="189" ht="12.75" customHeight="1" x14ac:dyDescent="0.55000000000000004"/>
    <row r="190" ht="12.75" customHeight="1" x14ac:dyDescent="0.55000000000000004"/>
    <row r="191" ht="12.75" customHeight="1" x14ac:dyDescent="0.55000000000000004"/>
    <row r="192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</sheetData>
  <mergeCells count="2">
    <mergeCell ref="A1:A2"/>
    <mergeCell ref="D5:D8"/>
  </mergeCells>
  <pageMargins left="0.7" right="0.7" top="0.75" bottom="0.75" header="0" footer="0"/>
  <pageSetup firstPageNumber="0" orientation="landscape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Introduction</vt:lpstr>
      <vt:lpstr>Business details</vt:lpstr>
      <vt:lpstr>Fuel</vt:lpstr>
      <vt:lpstr>Materials</vt:lpstr>
      <vt:lpstr>Inventory</vt:lpstr>
      <vt:lpstr>Fertility &amp; Cropping</vt:lpstr>
      <vt:lpstr>Inputs</vt:lpstr>
      <vt:lpstr>Copy of Livestock</vt:lpstr>
      <vt:lpstr>Waste</vt:lpstr>
      <vt:lpstr>Distribution</vt:lpstr>
      <vt:lpstr>Sequestration</vt:lpstr>
      <vt:lpstr>References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Michael Brown</cp:lastModifiedBy>
  <cp:revision>41</cp:revision>
  <dcterms:created xsi:type="dcterms:W3CDTF">2021-11-30T18:05:50Z</dcterms:created>
  <dcterms:modified xsi:type="dcterms:W3CDTF">2024-06-12T12:53:10Z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